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RU1A0\"/>
    </mc:Choice>
  </mc:AlternateContent>
  <bookViews>
    <workbookView xWindow="0" yWindow="0" windowWidth="19305" windowHeight="8085"/>
  </bookViews>
  <sheets>
    <sheet name="RU1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3" i="1" l="1"/>
  <c r="AQ34" i="1"/>
  <c r="AQ26" i="1"/>
  <c r="AQ17" i="1"/>
  <c r="AQ8" i="1"/>
  <c r="AP8" i="1"/>
  <c r="G7" i="1" l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2" i="1"/>
  <c r="AA9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2" i="1"/>
  <c r="H43" i="1"/>
  <c r="H23" i="1"/>
  <c r="H31" i="1"/>
  <c r="G2" i="1"/>
  <c r="F3" i="1"/>
  <c r="F4" i="1"/>
  <c r="F5" i="1"/>
  <c r="H5" i="1" s="1"/>
  <c r="F6" i="1"/>
  <c r="H6" i="1" s="1"/>
  <c r="F7" i="1"/>
  <c r="F8" i="1"/>
  <c r="F9" i="1"/>
  <c r="H9" i="1" s="1"/>
  <c r="F10" i="1"/>
  <c r="H10" i="1" s="1"/>
  <c r="F11" i="1"/>
  <c r="F12" i="1"/>
  <c r="F13" i="1"/>
  <c r="H13" i="1" s="1"/>
  <c r="F14" i="1"/>
  <c r="H14" i="1" s="1"/>
  <c r="F15" i="1"/>
  <c r="H15" i="1" s="1"/>
  <c r="F16" i="1"/>
  <c r="F17" i="1"/>
  <c r="H17" i="1" s="1"/>
  <c r="F18" i="1"/>
  <c r="H18" i="1" s="1"/>
  <c r="F19" i="1"/>
  <c r="H19" i="1" s="1"/>
  <c r="F20" i="1"/>
  <c r="F21" i="1"/>
  <c r="H21" i="1" s="1"/>
  <c r="F22" i="1"/>
  <c r="H22" i="1" s="1"/>
  <c r="F23" i="1"/>
  <c r="F24" i="1"/>
  <c r="F25" i="1"/>
  <c r="H25" i="1" s="1"/>
  <c r="F26" i="1"/>
  <c r="H26" i="1" s="1"/>
  <c r="F27" i="1"/>
  <c r="H27" i="1" s="1"/>
  <c r="F28" i="1"/>
  <c r="F29" i="1"/>
  <c r="H29" i="1" s="1"/>
  <c r="F30" i="1"/>
  <c r="H30" i="1" s="1"/>
  <c r="F31" i="1"/>
  <c r="F32" i="1"/>
  <c r="F33" i="1"/>
  <c r="H33" i="1" s="1"/>
  <c r="F34" i="1"/>
  <c r="H34" i="1" s="1"/>
  <c r="F35" i="1"/>
  <c r="H35" i="1" s="1"/>
  <c r="F36" i="1"/>
  <c r="F37" i="1"/>
  <c r="H37" i="1" s="1"/>
  <c r="F38" i="1"/>
  <c r="H38" i="1" s="1"/>
  <c r="F39" i="1"/>
  <c r="H39" i="1" s="1"/>
  <c r="F40" i="1"/>
  <c r="F41" i="1"/>
  <c r="H41" i="1" s="1"/>
  <c r="F42" i="1"/>
  <c r="H42" i="1" s="1"/>
  <c r="F43" i="1"/>
  <c r="F44" i="1"/>
  <c r="H44" i="1" s="1"/>
  <c r="F2" i="1"/>
  <c r="H2" i="1" s="1"/>
  <c r="H40" i="1" l="1"/>
  <c r="H36" i="1"/>
  <c r="H32" i="1"/>
  <c r="H28" i="1"/>
  <c r="H24" i="1"/>
  <c r="H20" i="1"/>
  <c r="H16" i="1"/>
  <c r="H12" i="1"/>
  <c r="H8" i="1"/>
  <c r="H4" i="1"/>
  <c r="H11" i="1"/>
  <c r="H7" i="1"/>
  <c r="H3" i="1"/>
  <c r="AA2" i="1" l="1"/>
  <c r="AA7" i="1" l="1"/>
  <c r="AA8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G37" i="1"/>
  <c r="G38" i="1"/>
  <c r="G39" i="1"/>
  <c r="G40" i="1"/>
  <c r="G41" i="1"/>
  <c r="G42" i="1"/>
  <c r="G43" i="1"/>
  <c r="G44" i="1"/>
  <c r="G36" i="1"/>
  <c r="G35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9" i="1"/>
  <c r="G18" i="1"/>
  <c r="G3" i="1"/>
  <c r="G4" i="1"/>
  <c r="G5" i="1"/>
  <c r="G6" i="1"/>
  <c r="G8" i="1"/>
  <c r="G9" i="1"/>
  <c r="G10" i="1"/>
  <c r="G11" i="1"/>
  <c r="G12" i="1"/>
  <c r="G13" i="1"/>
  <c r="G14" i="1"/>
  <c r="G15" i="1"/>
  <c r="G16" i="1"/>
  <c r="G17" i="1"/>
  <c r="AA6" i="1" l="1"/>
  <c r="AA5" i="1"/>
  <c r="AA4" i="1"/>
  <c r="AA3" i="1"/>
  <c r="AI9" i="1"/>
  <c r="AC44" i="1" l="1"/>
  <c r="AD44" i="1" s="1"/>
  <c r="AC38" i="1"/>
  <c r="AD38" i="1" s="1"/>
  <c r="AC22" i="1"/>
  <c r="AD22" i="1" s="1"/>
  <c r="AC41" i="1"/>
  <c r="AD41" i="1" s="1"/>
  <c r="AC25" i="1"/>
  <c r="AD25" i="1" s="1"/>
  <c r="AC16" i="1"/>
  <c r="AD16" i="1" s="1"/>
  <c r="AC39" i="1"/>
  <c r="AD39" i="1" s="1"/>
  <c r="AC23" i="1"/>
  <c r="AD23" i="1" s="1"/>
  <c r="AC36" i="1"/>
  <c r="AD36" i="1" s="1"/>
  <c r="AC34" i="1"/>
  <c r="AD34" i="1" s="1"/>
  <c r="AC18" i="1"/>
  <c r="AD18" i="1" s="1"/>
  <c r="AC37" i="1"/>
  <c r="AD37" i="1" s="1"/>
  <c r="AC21" i="1"/>
  <c r="AD21" i="1" s="1"/>
  <c r="AC40" i="1"/>
  <c r="AD40" i="1" s="1"/>
  <c r="AC35" i="1"/>
  <c r="AD35" i="1" s="1"/>
  <c r="AC19" i="1"/>
  <c r="AD19" i="1" s="1"/>
  <c r="AC28" i="1"/>
  <c r="AD28" i="1" s="1"/>
  <c r="AC12" i="1"/>
  <c r="AD12" i="1" s="1"/>
  <c r="AC26" i="1"/>
  <c r="AD26" i="1" s="1"/>
  <c r="AC29" i="1"/>
  <c r="AD29" i="1" s="1"/>
  <c r="AC24" i="1"/>
  <c r="AD24" i="1" s="1"/>
  <c r="AC43" i="1"/>
  <c r="AD43" i="1" s="1"/>
  <c r="AC14" i="1"/>
  <c r="AD14" i="1" s="1"/>
  <c r="AC17" i="1"/>
  <c r="AD17" i="1" s="1"/>
  <c r="AC32" i="1"/>
  <c r="AD32" i="1" s="1"/>
  <c r="AC31" i="1"/>
  <c r="AD31" i="1" s="1"/>
  <c r="AC42" i="1"/>
  <c r="AD42" i="1" s="1"/>
  <c r="AC13" i="1"/>
  <c r="AD13" i="1" s="1"/>
  <c r="AC20" i="1"/>
  <c r="AD20" i="1" s="1"/>
  <c r="AC27" i="1"/>
  <c r="AD27" i="1" s="1"/>
  <c r="AC30" i="1"/>
  <c r="AD30" i="1" s="1"/>
  <c r="AC33" i="1"/>
  <c r="AD33" i="1" s="1"/>
  <c r="AC15" i="1"/>
  <c r="AD15" i="1" s="1"/>
  <c r="AC4" i="1"/>
  <c r="AD4" i="1" s="1"/>
  <c r="AC8" i="1"/>
  <c r="AD8" i="1" s="1"/>
  <c r="AC3" i="1"/>
  <c r="AD3" i="1" s="1"/>
  <c r="AC7" i="1"/>
  <c r="AD7" i="1" s="1"/>
  <c r="AC11" i="1"/>
  <c r="AD11" i="1" s="1"/>
  <c r="AC5" i="1"/>
  <c r="AD5" i="1" s="1"/>
  <c r="AC9" i="1"/>
  <c r="AD9" i="1" s="1"/>
  <c r="AC2" i="1"/>
  <c r="AD2" i="1" s="1"/>
  <c r="AC6" i="1"/>
  <c r="AD6" i="1" s="1"/>
  <c r="AC10" i="1"/>
  <c r="AD10" i="1" s="1"/>
  <c r="I16" i="1"/>
  <c r="I17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2" i="1"/>
  <c r="AI3" i="1" l="1"/>
  <c r="K2" i="1" s="1"/>
  <c r="L2" i="1" s="1"/>
  <c r="K18" i="1" l="1"/>
  <c r="K29" i="1"/>
  <c r="L29" i="1" s="1"/>
  <c r="K32" i="1"/>
  <c r="K19" i="1"/>
  <c r="L19" i="1" s="1"/>
  <c r="K30" i="1"/>
  <c r="K43" i="1"/>
  <c r="K41" i="1"/>
  <c r="K25" i="1"/>
  <c r="K44" i="1"/>
  <c r="K28" i="1"/>
  <c r="L28" i="1" s="1"/>
  <c r="K42" i="1"/>
  <c r="K26" i="1"/>
  <c r="K35" i="1"/>
  <c r="L35" i="1" s="1"/>
  <c r="K33" i="1"/>
  <c r="L33" i="1" s="1"/>
  <c r="K36" i="1"/>
  <c r="K31" i="1"/>
  <c r="L31" i="1" s="1"/>
  <c r="K21" i="1"/>
  <c r="K24" i="1"/>
  <c r="K38" i="1"/>
  <c r="K20" i="1"/>
  <c r="K34" i="1"/>
  <c r="K27" i="1"/>
  <c r="K37" i="1"/>
  <c r="K40" i="1"/>
  <c r="K23" i="1"/>
  <c r="L23" i="1" s="1"/>
  <c r="K39" i="1"/>
  <c r="K22" i="1"/>
  <c r="K11" i="1"/>
  <c r="L11" i="1" s="1"/>
  <c r="K13" i="1"/>
  <c r="L13" i="1" s="1"/>
  <c r="K14" i="1"/>
  <c r="L14" i="1" s="1"/>
  <c r="K12" i="1"/>
  <c r="L12" i="1" s="1"/>
  <c r="K9" i="1"/>
  <c r="L9" i="1" s="1"/>
  <c r="K16" i="1"/>
  <c r="L16" i="1" s="1"/>
  <c r="K17" i="1"/>
  <c r="L17" i="1" s="1"/>
  <c r="K3" i="1"/>
  <c r="L3" i="1" s="1"/>
  <c r="K15" i="1"/>
  <c r="L15" i="1" s="1"/>
  <c r="K6" i="1"/>
  <c r="L6" i="1" s="1"/>
  <c r="K7" i="1"/>
  <c r="L7" i="1" s="1"/>
  <c r="K4" i="1"/>
  <c r="L4" i="1" s="1"/>
  <c r="K5" i="1"/>
  <c r="L5" i="1" s="1"/>
  <c r="K10" i="1"/>
  <c r="L10" i="1" s="1"/>
  <c r="K8" i="1"/>
  <c r="L8" i="1" s="1"/>
  <c r="M25" i="1" l="1"/>
  <c r="N25" i="1" s="1"/>
  <c r="L25" i="1"/>
  <c r="M22" i="1"/>
  <c r="L22" i="1"/>
  <c r="M37" i="1"/>
  <c r="N37" i="1" s="1"/>
  <c r="L37" i="1"/>
  <c r="M38" i="1"/>
  <c r="L38" i="1"/>
  <c r="M36" i="1"/>
  <c r="N36" i="1" s="1"/>
  <c r="L36" i="1"/>
  <c r="M42" i="1"/>
  <c r="L42" i="1"/>
  <c r="M41" i="1"/>
  <c r="N41" i="1" s="1"/>
  <c r="L41" i="1"/>
  <c r="M32" i="1"/>
  <c r="L32" i="1"/>
  <c r="M40" i="1"/>
  <c r="N40" i="1" s="1"/>
  <c r="L40" i="1"/>
  <c r="M26" i="1"/>
  <c r="L26" i="1"/>
  <c r="M39" i="1"/>
  <c r="N39" i="1" s="1"/>
  <c r="L39" i="1"/>
  <c r="M27" i="1"/>
  <c r="L27" i="1"/>
  <c r="M24" i="1"/>
  <c r="N24" i="1" s="1"/>
  <c r="L24" i="1"/>
  <c r="M43" i="1"/>
  <c r="L43" i="1"/>
  <c r="M20" i="1"/>
  <c r="N20" i="1" s="1"/>
  <c r="L20" i="1"/>
  <c r="M34" i="1"/>
  <c r="L34" i="1"/>
  <c r="M21" i="1"/>
  <c r="N21" i="1" s="1"/>
  <c r="L21" i="1"/>
  <c r="M44" i="1"/>
  <c r="L44" i="1"/>
  <c r="M30" i="1"/>
  <c r="N30" i="1" s="1"/>
  <c r="L30" i="1"/>
  <c r="M18" i="1"/>
  <c r="L18" i="1"/>
  <c r="T22" i="1"/>
  <c r="X22" i="1"/>
  <c r="T42" i="1"/>
  <c r="X42" i="1"/>
  <c r="T24" i="1"/>
  <c r="U24" i="1" s="1"/>
  <c r="T43" i="1"/>
  <c r="X43" i="1"/>
  <c r="T38" i="1"/>
  <c r="X38" i="1"/>
  <c r="T32" i="1"/>
  <c r="X32" i="1"/>
  <c r="T27" i="1"/>
  <c r="X27" i="1"/>
  <c r="T34" i="1"/>
  <c r="X34" i="1"/>
  <c r="T21" i="1"/>
  <c r="U21" i="1" s="1"/>
  <c r="T44" i="1"/>
  <c r="X44" i="1"/>
  <c r="T30" i="1"/>
  <c r="U30" i="1" s="1"/>
  <c r="T18" i="1"/>
  <c r="X18" i="1"/>
  <c r="T37" i="1"/>
  <c r="U37" i="1" s="1"/>
  <c r="T41" i="1"/>
  <c r="U41" i="1" s="1"/>
  <c r="T40" i="1"/>
  <c r="U40" i="1" s="1"/>
  <c r="T26" i="1"/>
  <c r="X26" i="1"/>
  <c r="M9" i="1"/>
  <c r="N9" i="1" s="1"/>
  <c r="O42" i="1"/>
  <c r="M3" i="1"/>
  <c r="N3" i="1" s="1"/>
  <c r="O39" i="1"/>
  <c r="M33" i="1"/>
  <c r="N33" i="1" s="1"/>
  <c r="M28" i="1"/>
  <c r="N28" i="1" s="1"/>
  <c r="O43" i="1"/>
  <c r="M29" i="1"/>
  <c r="N29" i="1" s="1"/>
  <c r="M5" i="1"/>
  <c r="N5" i="1" s="1"/>
  <c r="O22" i="1"/>
  <c r="O32" i="1"/>
  <c r="M13" i="1"/>
  <c r="M7" i="1"/>
  <c r="N7" i="1" s="1"/>
  <c r="M23" i="1"/>
  <c r="N23" i="1" s="1"/>
  <c r="O34" i="1"/>
  <c r="M35" i="1"/>
  <c r="N35" i="1" s="1"/>
  <c r="O44" i="1"/>
  <c r="O18" i="1"/>
  <c r="M15" i="1"/>
  <c r="M14" i="1"/>
  <c r="O38" i="1"/>
  <c r="M4" i="1"/>
  <c r="O27" i="1"/>
  <c r="M8" i="1"/>
  <c r="M17" i="1"/>
  <c r="N17" i="1" s="1"/>
  <c r="M11" i="1"/>
  <c r="N11" i="1" s="1"/>
  <c r="M10" i="1"/>
  <c r="N10" i="1" s="1"/>
  <c r="M6" i="1"/>
  <c r="M16" i="1"/>
  <c r="N16" i="1" s="1"/>
  <c r="M12" i="1"/>
  <c r="M31" i="1"/>
  <c r="O26" i="1"/>
  <c r="M19" i="1"/>
  <c r="M2" i="1"/>
  <c r="N2" i="1" s="1"/>
  <c r="Y29" i="1" l="1"/>
  <c r="Z29" i="1" s="1"/>
  <c r="Y21" i="1"/>
  <c r="Z21" i="1" s="1"/>
  <c r="O20" i="1"/>
  <c r="P20" i="1" s="1"/>
  <c r="X20" i="1"/>
  <c r="Y20" i="1" s="1"/>
  <c r="Z20" i="1" s="1"/>
  <c r="X36" i="1"/>
  <c r="Y36" i="1" s="1"/>
  <c r="Z36" i="1" s="1"/>
  <c r="Y44" i="1"/>
  <c r="Z44" i="1" s="1"/>
  <c r="O30" i="1"/>
  <c r="O21" i="1"/>
  <c r="P21" i="1" s="1"/>
  <c r="O24" i="1"/>
  <c r="P24" i="1" s="1"/>
  <c r="P22" i="1"/>
  <c r="Q42" i="1"/>
  <c r="T25" i="1"/>
  <c r="U25" i="1" s="1"/>
  <c r="T20" i="1"/>
  <c r="U20" i="1" s="1"/>
  <c r="W20" i="1" s="1"/>
  <c r="T39" i="1"/>
  <c r="U39" i="1" s="1"/>
  <c r="T36" i="1"/>
  <c r="U36" i="1" s="1"/>
  <c r="W36" i="1" s="1"/>
  <c r="U44" i="1"/>
  <c r="U34" i="1"/>
  <c r="N18" i="1"/>
  <c r="Y18" i="1" s="1"/>
  <c r="Z18" i="1" s="1"/>
  <c r="N44" i="1"/>
  <c r="N34" i="1"/>
  <c r="N43" i="1"/>
  <c r="Y43" i="1" s="1"/>
  <c r="Z43" i="1" s="1"/>
  <c r="N27" i="1"/>
  <c r="P27" i="1" s="1"/>
  <c r="N26" i="1"/>
  <c r="N32" i="1"/>
  <c r="U32" i="1" s="1"/>
  <c r="N42" i="1"/>
  <c r="P42" i="1" s="1"/>
  <c r="N38" i="1"/>
  <c r="Y38" i="1" s="1"/>
  <c r="Z38" i="1" s="1"/>
  <c r="N22" i="1"/>
  <c r="P44" i="1"/>
  <c r="P32" i="1"/>
  <c r="U22" i="1"/>
  <c r="W22" i="1" s="1"/>
  <c r="X19" i="1"/>
  <c r="Y19" i="1" s="1"/>
  <c r="Z19" i="1" s="1"/>
  <c r="N19" i="1"/>
  <c r="O41" i="1"/>
  <c r="O36" i="1"/>
  <c r="P36" i="1" s="1"/>
  <c r="Q43" i="1"/>
  <c r="X25" i="1"/>
  <c r="X39" i="1"/>
  <c r="Y39" i="1" s="1"/>
  <c r="Z39" i="1" s="1"/>
  <c r="Y34" i="1"/>
  <c r="Z34" i="1" s="1"/>
  <c r="Y32" i="1"/>
  <c r="Z32" i="1" s="1"/>
  <c r="Y42" i="1"/>
  <c r="Z42" i="1" s="1"/>
  <c r="O25" i="1"/>
  <c r="P25" i="1" s="1"/>
  <c r="P26" i="1"/>
  <c r="O40" i="1"/>
  <c r="P40" i="1" s="1"/>
  <c r="Q27" i="1"/>
  <c r="Q44" i="1"/>
  <c r="P34" i="1"/>
  <c r="O37" i="1"/>
  <c r="P37" i="1" s="1"/>
  <c r="Y26" i="1"/>
  <c r="Z26" i="1" s="1"/>
  <c r="X40" i="1"/>
  <c r="Y40" i="1" s="1"/>
  <c r="Z40" i="1" s="1"/>
  <c r="X41" i="1"/>
  <c r="Y41" i="1" s="1"/>
  <c r="Z41" i="1" s="1"/>
  <c r="X37" i="1"/>
  <c r="Y37" i="1" s="1"/>
  <c r="Z37" i="1" s="1"/>
  <c r="X30" i="1"/>
  <c r="Y30" i="1" s="1"/>
  <c r="Z30" i="1" s="1"/>
  <c r="X21" i="1"/>
  <c r="Y27" i="1"/>
  <c r="Z27" i="1" s="1"/>
  <c r="X24" i="1"/>
  <c r="Y24" i="1" s="1"/>
  <c r="Z24" i="1" s="1"/>
  <c r="Y22" i="1"/>
  <c r="Z22" i="1" s="1"/>
  <c r="X31" i="1"/>
  <c r="Y31" i="1" s="1"/>
  <c r="Z31" i="1" s="1"/>
  <c r="N31" i="1"/>
  <c r="Q39" i="1"/>
  <c r="P39" i="1"/>
  <c r="U26" i="1"/>
  <c r="W26" i="1" s="1"/>
  <c r="Y25" i="1"/>
  <c r="Z25" i="1" s="1"/>
  <c r="X6" i="1"/>
  <c r="AE6" i="1" s="1"/>
  <c r="N6" i="1"/>
  <c r="X8" i="1"/>
  <c r="N8" i="1"/>
  <c r="X14" i="1"/>
  <c r="AE14" i="1" s="1"/>
  <c r="N14" i="1"/>
  <c r="X13" i="1"/>
  <c r="AE13" i="1" s="1"/>
  <c r="N13" i="1"/>
  <c r="Y5" i="1"/>
  <c r="Z5" i="1" s="1"/>
  <c r="X12" i="1"/>
  <c r="N12" i="1"/>
  <c r="X4" i="1"/>
  <c r="N4" i="1"/>
  <c r="X15" i="1"/>
  <c r="N15" i="1"/>
  <c r="T16" i="1"/>
  <c r="U16" i="1" s="1"/>
  <c r="X16" i="1"/>
  <c r="Y16" i="1" s="1"/>
  <c r="Z16" i="1" s="1"/>
  <c r="T10" i="1"/>
  <c r="U10" i="1" s="1"/>
  <c r="W10" i="1" s="1"/>
  <c r="X10" i="1"/>
  <c r="Y10" i="1" s="1"/>
  <c r="Z10" i="1" s="1"/>
  <c r="T35" i="1"/>
  <c r="U35" i="1" s="1"/>
  <c r="X35" i="1"/>
  <c r="Y35" i="1" s="1"/>
  <c r="Z35" i="1" s="1"/>
  <c r="T5" i="1"/>
  <c r="U5" i="1" s="1"/>
  <c r="X5" i="1"/>
  <c r="T28" i="1"/>
  <c r="U28" i="1" s="1"/>
  <c r="X28" i="1"/>
  <c r="Y28" i="1" s="1"/>
  <c r="Z28" i="1" s="1"/>
  <c r="T3" i="1"/>
  <c r="U3" i="1" s="1"/>
  <c r="X3" i="1"/>
  <c r="Y3" i="1" s="1"/>
  <c r="Z3" i="1" s="1"/>
  <c r="T17" i="1"/>
  <c r="U17" i="1" s="1"/>
  <c r="X17" i="1"/>
  <c r="Y17" i="1" s="1"/>
  <c r="Z17" i="1" s="1"/>
  <c r="T7" i="1"/>
  <c r="U7" i="1" s="1"/>
  <c r="X7" i="1"/>
  <c r="Y7" i="1" s="1"/>
  <c r="Z7" i="1" s="1"/>
  <c r="T2" i="1"/>
  <c r="X2" i="1"/>
  <c r="T11" i="1"/>
  <c r="U11" i="1" s="1"/>
  <c r="W11" i="1" s="1"/>
  <c r="X11" i="1"/>
  <c r="Y11" i="1" s="1"/>
  <c r="Z11" i="1" s="1"/>
  <c r="T23" i="1"/>
  <c r="U23" i="1" s="1"/>
  <c r="W23" i="1" s="1"/>
  <c r="X23" i="1"/>
  <c r="Y23" i="1" s="1"/>
  <c r="Z23" i="1" s="1"/>
  <c r="T29" i="1"/>
  <c r="U29" i="1" s="1"/>
  <c r="X29" i="1"/>
  <c r="T33" i="1"/>
  <c r="U33" i="1" s="1"/>
  <c r="X33" i="1"/>
  <c r="Y33" i="1" s="1"/>
  <c r="Z33" i="1" s="1"/>
  <c r="T9" i="1"/>
  <c r="U9" i="1" s="1"/>
  <c r="X9" i="1"/>
  <c r="AE9" i="1" s="1"/>
  <c r="Q26" i="1"/>
  <c r="AE19" i="1"/>
  <c r="AF19" i="1" s="1"/>
  <c r="T19" i="1"/>
  <c r="U19" i="1" s="1"/>
  <c r="W19" i="1" s="1"/>
  <c r="T12" i="1"/>
  <c r="T13" i="1"/>
  <c r="U13" i="1" s="1"/>
  <c r="AE33" i="1"/>
  <c r="T31" i="1"/>
  <c r="U31" i="1" s="1"/>
  <c r="T6" i="1"/>
  <c r="U6" i="1" s="1"/>
  <c r="T8" i="1"/>
  <c r="U8" i="1" s="1"/>
  <c r="T14" i="1"/>
  <c r="AE15" i="1"/>
  <c r="T15" i="1"/>
  <c r="U15" i="1" s="1"/>
  <c r="Q34" i="1"/>
  <c r="Q22" i="1"/>
  <c r="AE4" i="1"/>
  <c r="T4" i="1"/>
  <c r="U4" i="1" s="1"/>
  <c r="Q37" i="1"/>
  <c r="Q18" i="1"/>
  <c r="Q32" i="1"/>
  <c r="AE31" i="1"/>
  <c r="AF31" i="1" s="1"/>
  <c r="O11" i="1"/>
  <c r="P11" i="1" s="1"/>
  <c r="AE30" i="1"/>
  <c r="AF30" i="1" s="1"/>
  <c r="AE21" i="1"/>
  <c r="AF21" i="1" s="1"/>
  <c r="O7" i="1"/>
  <c r="P7" i="1" s="1"/>
  <c r="O5" i="1"/>
  <c r="P5" i="1" s="1"/>
  <c r="AE43" i="1"/>
  <c r="AE42" i="1"/>
  <c r="AF42" i="1" s="1"/>
  <c r="AE26" i="1"/>
  <c r="AF26" i="1" s="1"/>
  <c r="O4" i="1"/>
  <c r="O14" i="1"/>
  <c r="AE18" i="1"/>
  <c r="Q21" i="1"/>
  <c r="O13" i="1"/>
  <c r="P13" i="1" s="1"/>
  <c r="AE22" i="1"/>
  <c r="AF22" i="1" s="1"/>
  <c r="O33" i="1"/>
  <c r="P33" i="1" s="1"/>
  <c r="O19" i="1"/>
  <c r="P19" i="1" s="1"/>
  <c r="O31" i="1"/>
  <c r="P31" i="1" s="1"/>
  <c r="O6" i="1"/>
  <c r="P6" i="1" s="1"/>
  <c r="O8" i="1"/>
  <c r="P8" i="1" s="1"/>
  <c r="O2" i="1"/>
  <c r="P2" i="1" s="1"/>
  <c r="O16" i="1"/>
  <c r="P16" i="1" s="1"/>
  <c r="O10" i="1"/>
  <c r="P10" i="1" s="1"/>
  <c r="AE27" i="1"/>
  <c r="AE38" i="1"/>
  <c r="O35" i="1"/>
  <c r="P35" i="1" s="1"/>
  <c r="O23" i="1"/>
  <c r="P23" i="1" s="1"/>
  <c r="AE24" i="1"/>
  <c r="AF24" i="1" s="1"/>
  <c r="AE36" i="1"/>
  <c r="AF36" i="1" s="1"/>
  <c r="O29" i="1"/>
  <c r="P29" i="1" s="1"/>
  <c r="O3" i="1"/>
  <c r="P3" i="1" s="1"/>
  <c r="O9" i="1"/>
  <c r="P9" i="1" s="1"/>
  <c r="O12" i="1"/>
  <c r="Q12" i="1" s="1"/>
  <c r="AE25" i="1"/>
  <c r="AF25" i="1" s="1"/>
  <c r="AE20" i="1"/>
  <c r="AF20" i="1" s="1"/>
  <c r="O17" i="1"/>
  <c r="P17" i="1" s="1"/>
  <c r="Q25" i="1"/>
  <c r="Q20" i="1"/>
  <c r="AE41" i="1"/>
  <c r="AF41" i="1" s="1"/>
  <c r="Q38" i="1"/>
  <c r="O15" i="1"/>
  <c r="P15" i="1" s="1"/>
  <c r="AE44" i="1"/>
  <c r="AF44" i="1" s="1"/>
  <c r="AE34" i="1"/>
  <c r="AF34" i="1" s="1"/>
  <c r="Q24" i="1"/>
  <c r="AE32" i="1"/>
  <c r="O28" i="1"/>
  <c r="P28" i="1" s="1"/>
  <c r="AE37" i="1"/>
  <c r="AF37" i="1" s="1"/>
  <c r="AF38" i="1" l="1"/>
  <c r="Q36" i="1"/>
  <c r="P4" i="1"/>
  <c r="AE28" i="1"/>
  <c r="AF28" i="1" s="1"/>
  <c r="P18" i="1"/>
  <c r="U42" i="1"/>
  <c r="P38" i="1"/>
  <c r="W24" i="1"/>
  <c r="AF32" i="1"/>
  <c r="Q29" i="1"/>
  <c r="Q6" i="1"/>
  <c r="Q33" i="1"/>
  <c r="AE40" i="1"/>
  <c r="AF40" i="1" s="1"/>
  <c r="AF43" i="1"/>
  <c r="Y8" i="1"/>
  <c r="Z8" i="1" s="1"/>
  <c r="U38" i="1"/>
  <c r="P43" i="1"/>
  <c r="Q41" i="1"/>
  <c r="P41" i="1"/>
  <c r="U27" i="1"/>
  <c r="W27" i="1" s="1"/>
  <c r="U43" i="1"/>
  <c r="U18" i="1"/>
  <c r="W25" i="1"/>
  <c r="Q40" i="1"/>
  <c r="W37" i="1"/>
  <c r="AF27" i="1"/>
  <c r="V2" i="1"/>
  <c r="U2" i="1"/>
  <c r="W2" i="1" s="1"/>
  <c r="AE39" i="1"/>
  <c r="AF39" i="1" s="1"/>
  <c r="AF18" i="1"/>
  <c r="W29" i="1"/>
  <c r="W21" i="1"/>
  <c r="AF33" i="1"/>
  <c r="AH34" i="1" s="1"/>
  <c r="Y2" i="1"/>
  <c r="Z2" i="1" s="1"/>
  <c r="AE2" i="1"/>
  <c r="W39" i="1"/>
  <c r="Q30" i="1"/>
  <c r="P30" i="1"/>
  <c r="W9" i="1"/>
  <c r="W5" i="1"/>
  <c r="P12" i="1"/>
  <c r="Y15" i="1"/>
  <c r="Z15" i="1" s="1"/>
  <c r="Y12" i="1"/>
  <c r="Z12" i="1" s="1"/>
  <c r="U14" i="1"/>
  <c r="W14" i="1" s="1"/>
  <c r="U12" i="1"/>
  <c r="W12" i="1" s="1"/>
  <c r="Y14" i="1"/>
  <c r="Z14" i="1" s="1"/>
  <c r="Y6" i="1"/>
  <c r="Z6" i="1" s="1"/>
  <c r="W8" i="1"/>
  <c r="W7" i="1"/>
  <c r="W6" i="1"/>
  <c r="Q14" i="1"/>
  <c r="P14" i="1"/>
  <c r="AE8" i="1"/>
  <c r="AE12" i="1"/>
  <c r="Y9" i="1"/>
  <c r="Z9" i="1" s="1"/>
  <c r="Y4" i="1"/>
  <c r="Z4" i="1" s="1"/>
  <c r="Y13" i="1"/>
  <c r="Z13" i="1" s="1"/>
  <c r="Q10" i="1"/>
  <c r="Q8" i="1"/>
  <c r="Q15" i="1"/>
  <c r="Q23" i="1"/>
  <c r="AE35" i="1"/>
  <c r="AF35" i="1" s="1"/>
  <c r="AE5" i="1"/>
  <c r="AF5" i="1" s="1"/>
  <c r="AE17" i="1"/>
  <c r="AF17" i="1" s="1"/>
  <c r="V33" i="1"/>
  <c r="V28" i="1"/>
  <c r="V27" i="1"/>
  <c r="V35" i="1"/>
  <c r="Q2" i="1"/>
  <c r="Q19" i="1"/>
  <c r="AE7" i="1"/>
  <c r="AF7" i="1" s="1"/>
  <c r="AE11" i="1"/>
  <c r="AF11" i="1" s="1"/>
  <c r="Q11" i="1"/>
  <c r="AE29" i="1"/>
  <c r="AF29" i="1" s="1"/>
  <c r="V31" i="1"/>
  <c r="AG43" i="1"/>
  <c r="AP43" i="1" s="1"/>
  <c r="V24" i="1"/>
  <c r="AE23" i="1"/>
  <c r="AE3" i="1"/>
  <c r="AF3" i="1" s="1"/>
  <c r="Q28" i="1"/>
  <c r="AE10" i="1"/>
  <c r="AF10" i="1" s="1"/>
  <c r="Q3" i="1"/>
  <c r="Q35" i="1"/>
  <c r="AG34" i="1"/>
  <c r="AP34" i="1" s="1"/>
  <c r="Q16" i="1"/>
  <c r="Q7" i="1"/>
  <c r="AE16" i="1"/>
  <c r="AF16" i="1" s="1"/>
  <c r="Q17" i="1"/>
  <c r="Q9" i="1"/>
  <c r="V42" i="1"/>
  <c r="V37" i="1"/>
  <c r="V40" i="1"/>
  <c r="V44" i="1"/>
  <c r="V38" i="1"/>
  <c r="V36" i="1"/>
  <c r="V39" i="1"/>
  <c r="V43" i="1"/>
  <c r="V41" i="1"/>
  <c r="Q31" i="1"/>
  <c r="Q13" i="1"/>
  <c r="Q4" i="1"/>
  <c r="Q5" i="1"/>
  <c r="V20" i="1"/>
  <c r="V19" i="1"/>
  <c r="V22" i="1"/>
  <c r="V21" i="1"/>
  <c r="AF4" i="1" l="1"/>
  <c r="W38" i="1"/>
  <c r="W41" i="1"/>
  <c r="W28" i="1"/>
  <c r="AF12" i="1"/>
  <c r="AF2" i="1"/>
  <c r="AG9" i="1"/>
  <c r="W30" i="1"/>
  <c r="W4" i="1"/>
  <c r="AF13" i="1"/>
  <c r="W33" i="1"/>
  <c r="AF6" i="1"/>
  <c r="AH43" i="1"/>
  <c r="W34" i="1"/>
  <c r="W31" i="1"/>
  <c r="W40" i="1"/>
  <c r="AG26" i="1"/>
  <c r="AP26" i="1" s="1"/>
  <c r="AF23" i="1"/>
  <c r="AH26" i="1" s="1"/>
  <c r="AF8" i="1"/>
  <c r="W3" i="1"/>
  <c r="W43" i="1"/>
  <c r="AF9" i="1"/>
  <c r="AF15" i="1"/>
  <c r="AH17" i="1" s="1"/>
  <c r="AF14" i="1"/>
  <c r="W42" i="1"/>
  <c r="W32" i="1"/>
  <c r="W16" i="1"/>
  <c r="W17" i="1"/>
  <c r="W13" i="1"/>
  <c r="W15" i="1"/>
  <c r="AJ18" i="1"/>
  <c r="AK18" i="1" s="1"/>
  <c r="V26" i="1"/>
  <c r="AJ25" i="1"/>
  <c r="V32" i="1"/>
  <c r="V29" i="1"/>
  <c r="AJ21" i="1"/>
  <c r="AJ24" i="1"/>
  <c r="V25" i="1"/>
  <c r="V23" i="1"/>
  <c r="AJ19" i="1"/>
  <c r="AJ20" i="1"/>
  <c r="AJ23" i="1"/>
  <c r="AK23" i="1" s="1"/>
  <c r="V34" i="1"/>
  <c r="V30" i="1"/>
  <c r="AJ31" i="1"/>
  <c r="AK31" i="1" s="1"/>
  <c r="AJ33" i="1"/>
  <c r="AK33" i="1" s="1"/>
  <c r="AJ37" i="1"/>
  <c r="AK37" i="1" s="1"/>
  <c r="AJ28" i="1"/>
  <c r="AK28" i="1" s="1"/>
  <c r="V7" i="1"/>
  <c r="V6" i="1"/>
  <c r="V5" i="1"/>
  <c r="V4" i="1"/>
  <c r="V8" i="1"/>
  <c r="V9" i="1"/>
  <c r="AJ34" i="1"/>
  <c r="AK34" i="1" s="1"/>
  <c r="AJ35" i="1"/>
  <c r="AL35" i="1" s="1"/>
  <c r="AG17" i="1"/>
  <c r="AJ10" i="1" s="1"/>
  <c r="AJ42" i="1"/>
  <c r="AK42" i="1" s="1"/>
  <c r="AJ41" i="1"/>
  <c r="AK41" i="1" s="1"/>
  <c r="AJ43" i="1"/>
  <c r="AK43" i="1" s="1"/>
  <c r="X47" i="1"/>
  <c r="AJ29" i="1"/>
  <c r="AK29" i="1" s="1"/>
  <c r="AM29" i="1" s="1"/>
  <c r="AJ30" i="1"/>
  <c r="AK30" i="1" s="1"/>
  <c r="AM30" i="1" s="1"/>
  <c r="AJ26" i="1"/>
  <c r="AJ40" i="1"/>
  <c r="AK40" i="1" s="1"/>
  <c r="AJ38" i="1"/>
  <c r="AK38" i="1" s="1"/>
  <c r="AJ32" i="1"/>
  <c r="AK32" i="1" s="1"/>
  <c r="AM32" i="1" s="1"/>
  <c r="AJ27" i="1"/>
  <c r="AK27" i="1" s="1"/>
  <c r="AM27" i="1" s="1"/>
  <c r="V18" i="1"/>
  <c r="V16" i="1"/>
  <c r="V10" i="1"/>
  <c r="V11" i="1"/>
  <c r="V15" i="1"/>
  <c r="V13" i="1"/>
  <c r="V17" i="1"/>
  <c r="V12" i="1"/>
  <c r="V14" i="1"/>
  <c r="V3" i="1"/>
  <c r="AJ36" i="1"/>
  <c r="AK36" i="1" s="1"/>
  <c r="AM36" i="1" s="1"/>
  <c r="AJ22" i="1"/>
  <c r="AJ39" i="1"/>
  <c r="AK39" i="1" s="1"/>
  <c r="AM34" i="1" l="1"/>
  <c r="AM33" i="1"/>
  <c r="AH9" i="1"/>
  <c r="AM40" i="1"/>
  <c r="AK10" i="1"/>
  <c r="AM10" i="1" s="1"/>
  <c r="AM31" i="1"/>
  <c r="AK20" i="1"/>
  <c r="AK24" i="1"/>
  <c r="AK25" i="1"/>
  <c r="AJ2" i="1"/>
  <c r="AM41" i="1"/>
  <c r="AM38" i="1"/>
  <c r="AM42" i="1"/>
  <c r="AM39" i="1"/>
  <c r="AK22" i="1"/>
  <c r="AK26" i="1"/>
  <c r="AM26" i="1" s="1"/>
  <c r="AM43" i="1"/>
  <c r="AM28" i="1"/>
  <c r="AK19" i="1"/>
  <c r="AM19" i="1" s="1"/>
  <c r="AK21" i="1"/>
  <c r="AM21" i="1" s="1"/>
  <c r="AM37" i="1"/>
  <c r="AL20" i="1"/>
  <c r="AL18" i="1"/>
  <c r="AL24" i="1"/>
  <c r="AL21" i="1"/>
  <c r="AL19" i="1"/>
  <c r="AL23" i="1"/>
  <c r="AL22" i="1"/>
  <c r="AJ16" i="1"/>
  <c r="AK16" i="1" s="1"/>
  <c r="AL26" i="1"/>
  <c r="AJ11" i="1"/>
  <c r="AL25" i="1"/>
  <c r="AL37" i="1"/>
  <c r="AL10" i="1"/>
  <c r="AL31" i="1"/>
  <c r="AL32" i="1"/>
  <c r="AL27" i="1"/>
  <c r="AL33" i="1"/>
  <c r="AL29" i="1"/>
  <c r="AL34" i="1"/>
  <c r="AL30" i="1"/>
  <c r="AL28" i="1"/>
  <c r="AL36" i="1"/>
  <c r="AL41" i="1"/>
  <c r="AL43" i="1"/>
  <c r="AL42" i="1"/>
  <c r="AL40" i="1"/>
  <c r="AL38" i="1"/>
  <c r="AL39" i="1"/>
  <c r="AE47" i="1"/>
  <c r="AJ15" i="1"/>
  <c r="AK15" i="1" s="1"/>
  <c r="AJ14" i="1"/>
  <c r="AK14" i="1" s="1"/>
  <c r="AJ13" i="1"/>
  <c r="AK13" i="1" s="1"/>
  <c r="AP17" i="1"/>
  <c r="AJ12" i="1"/>
  <c r="AK12" i="1" s="1"/>
  <c r="AJ17" i="1"/>
  <c r="AK17" i="1" s="1"/>
  <c r="AL11" i="1" l="1"/>
  <c r="AK11" i="1"/>
  <c r="AM11" i="1" s="1"/>
  <c r="AM22" i="1"/>
  <c r="AM24" i="1"/>
  <c r="AM20" i="1"/>
  <c r="AM14" i="1"/>
  <c r="AM25" i="1"/>
  <c r="AM15" i="1"/>
  <c r="AM16" i="1"/>
  <c r="AM23" i="1"/>
  <c r="AK2" i="1"/>
  <c r="AM2" i="1" s="1"/>
  <c r="AM17" i="1"/>
  <c r="AL14" i="1"/>
  <c r="AL16" i="1"/>
  <c r="AL15" i="1"/>
  <c r="AL12" i="1"/>
  <c r="AL13" i="1"/>
  <c r="AL17" i="1"/>
  <c r="AJ6" i="1"/>
  <c r="AK6" i="1" s="1"/>
  <c r="AG50" i="1"/>
  <c r="AJ4" i="1"/>
  <c r="AK4" i="1" s="1"/>
  <c r="AJ8" i="1"/>
  <c r="AK8" i="1" s="1"/>
  <c r="AJ5" i="1"/>
  <c r="AK5" i="1" s="1"/>
  <c r="AM5" i="1" s="1"/>
  <c r="AJ9" i="1"/>
  <c r="AK9" i="1" s="1"/>
  <c r="AJ3" i="1"/>
  <c r="AK3" i="1" s="1"/>
  <c r="AM3" i="1" s="1"/>
  <c r="AJ7" i="1"/>
  <c r="AK7" i="1" s="1"/>
  <c r="AM7" i="1" s="1"/>
  <c r="AM4" i="1" l="1"/>
  <c r="AM9" i="1"/>
  <c r="AM13" i="1"/>
  <c r="AM8" i="1"/>
  <c r="AM6" i="1"/>
  <c r="AM12" i="1"/>
  <c r="AL2" i="1"/>
  <c r="AL7" i="1"/>
  <c r="AL5" i="1"/>
  <c r="AL8" i="1"/>
  <c r="AL6" i="1"/>
  <c r="AL3" i="1"/>
  <c r="AL4" i="1"/>
  <c r="AL9" i="1"/>
</calcChain>
</file>

<file path=xl/sharedStrings.xml><?xml version="1.0" encoding="utf-8"?>
<sst xmlns="http://schemas.openxmlformats.org/spreadsheetml/2006/main" count="91" uniqueCount="87">
  <si>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</si>
  <si>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</si>
  <si>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</si>
  <si>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</si>
  <si>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</si>
  <si>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</si>
  <si>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</si>
  <si>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</si>
  <si>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</si>
  <si>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</si>
  <si>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Weight Corrected Sr-90 Activity (DPM)</t>
  </si>
  <si>
    <t>Decay constant of sr-90=</t>
  </si>
  <si>
    <t>DC factor</t>
  </si>
  <si>
    <t>RU1.1 2 mL</t>
  </si>
  <si>
    <t>RU1.1 4 mL</t>
  </si>
  <si>
    <t>RU1.1 6 mL</t>
  </si>
  <si>
    <t>RU1.1 8 mL</t>
  </si>
  <si>
    <t>RU1.1 10 mL</t>
  </si>
  <si>
    <t>RU1.1 12 mL</t>
  </si>
  <si>
    <t>RU1.1 14 mL</t>
  </si>
  <si>
    <t>RU1.1 16 mL</t>
  </si>
  <si>
    <t>RU1.2 2 mL</t>
  </si>
  <si>
    <t>RU1.2 4 mL</t>
  </si>
  <si>
    <t>RU1.2 6 mL</t>
  </si>
  <si>
    <t>RU1.2 8 mL</t>
  </si>
  <si>
    <t>RU1.2 10 mL</t>
  </si>
  <si>
    <t>RU1.2 12 mL</t>
  </si>
  <si>
    <t>RU1.2 14 mL</t>
  </si>
  <si>
    <t>RU1.2 16 mL</t>
  </si>
  <si>
    <t>RU1.3 2 mL</t>
  </si>
  <si>
    <t>RU1.3 4 mL</t>
  </si>
  <si>
    <t>RU1.3 6 mL</t>
  </si>
  <si>
    <t>RU1.3 8 mL</t>
  </si>
  <si>
    <t>RU1.3 10 mL</t>
  </si>
  <si>
    <t>RU1.3 12 mL</t>
  </si>
  <si>
    <t>RU1.3 14 mL</t>
  </si>
  <si>
    <t>RU1.3 16 mL</t>
  </si>
  <si>
    <t>RU1.4 2 mL</t>
  </si>
  <si>
    <t>RU1.4 4 mL</t>
  </si>
  <si>
    <t>RU1.4 6 mL</t>
  </si>
  <si>
    <t>RU1.4 8 mL</t>
  </si>
  <si>
    <t>RU1.4 10 mL</t>
  </si>
  <si>
    <t>RU1.4 12 mL</t>
  </si>
  <si>
    <t>RU1.4 14 mL</t>
  </si>
  <si>
    <t>RU1.4 16 mL</t>
  </si>
  <si>
    <t>RU1.5 2 mL</t>
  </si>
  <si>
    <t>RU1.5 4 mL</t>
  </si>
  <si>
    <t>RU1.5 6 mL</t>
  </si>
  <si>
    <t>RU1.5 8 mL</t>
  </si>
  <si>
    <t>RU1.5 10 mL</t>
  </si>
  <si>
    <t>RU1.5 12 mL</t>
  </si>
  <si>
    <t>RU1.5 14 mL</t>
  </si>
  <si>
    <t>RU1.5 16 mL</t>
  </si>
  <si>
    <t>1 ml/min</t>
  </si>
  <si>
    <t>RU1 Blank</t>
  </si>
  <si>
    <t>Total</t>
  </si>
  <si>
    <t>% data</t>
  </si>
  <si>
    <t>cum %</t>
  </si>
  <si>
    <t>Time from 01.10.2018</t>
  </si>
  <si>
    <t>activity used in test</t>
  </si>
  <si>
    <t>revovery in test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</si>
  <si>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</si>
  <si>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</si>
  <si>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</si>
  <si>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</si>
  <si>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</si>
  <si>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</si>
  <si>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</si>
  <si>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</si>
  <si>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</t>
  </si>
  <si>
    <t>Weight of Eluate (g) σ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</si>
  <si>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</si>
  <si>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</si>
  <si>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</si>
  <si>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</si>
  <si>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</si>
  <si>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</si>
  <si>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t>-</t>
  </si>
  <si>
    <r>
      <t xml:space="preserve">Time from 01.10.2018 </t>
    </r>
    <r>
      <rPr>
        <sz val="11"/>
        <color theme="1"/>
        <rFont val="Calibri"/>
        <family val="2"/>
      </rPr>
      <t>σ</t>
    </r>
  </si>
  <si>
    <t>DC factor σ</t>
  </si>
  <si>
    <t>Activity DC to 13.09.2018 (Bq)</t>
  </si>
  <si>
    <t>Activity DC to 13.09.2018 (Bq) σ</t>
  </si>
  <si>
    <r>
      <t xml:space="preserve">Total </t>
    </r>
    <r>
      <rPr>
        <sz val="11"/>
        <color theme="1"/>
        <rFont val="Calibri"/>
        <family val="2"/>
      </rPr>
      <t>σ</t>
    </r>
  </si>
  <si>
    <r>
      <t xml:space="preserve">% data </t>
    </r>
    <r>
      <rPr>
        <sz val="11"/>
        <color theme="1"/>
        <rFont val="Calibri"/>
        <family val="2"/>
      </rPr>
      <t>σ</t>
    </r>
  </si>
  <si>
    <t>cum % σ</t>
  </si>
  <si>
    <t>activity used in test σ</t>
  </si>
  <si>
    <t>revovery in test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</si>
</sst>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1" xfId="0" applyFill="1" applyBorder="1"/>
    <xf numFmtId="0" fontId="0" fillId="3" borderId="0" xfId="0" applyFill="1"/>
    <xf numFmtId="0" fontId="0" fillId="3" borderId="2" xfId="0" applyFill="1" applyBorder="1"/>
    <xf numFmtId="2" fontId="0" fillId="3" borderId="2" xfId="0" applyNumberFormat="1" applyFill="1" applyBorder="1"/>
    <xf numFmtId="0" fontId="0" fillId="3" borderId="3" xfId="0" applyFill="1" applyBorder="1"/>
    <xf numFmtId="0" fontId="0" fillId="0" borderId="2" xfId="0" applyBorder="1"/>
    <xf numFmtId="22" fontId="0" fillId="0" borderId="2" xfId="0" applyNumberFormat="1" applyBorder="1"/>
    <xf numFmtId="2" fontId="0" fillId="0" borderId="2" xfId="0" applyNumberFormat="1" applyBorder="1"/>
    <xf numFmtId="164" fontId="0" fillId="0" borderId="2" xfId="0" applyNumberFormat="1" applyBorder="1"/>
    <xf numFmtId="166" fontId="0" fillId="3" borderId="2" xfId="0" applyNumberFormat="1" applyFill="1" applyBorder="1"/>
    <xf numFmtId="165" fontId="0" fillId="0" borderId="2" xfId="0" applyNumberFormat="1" applyBorder="1"/>
    <xf numFmtId="0" fontId="0" fillId="0" borderId="4" xfId="0" applyBorder="1"/>
    <xf numFmtId="0" fontId="0" fillId="0" borderId="5" xfId="0" applyBorder="1"/>
    <xf numFmtId="22" fontId="0" fillId="0" borderId="6" xfId="0" applyNumberFormat="1" applyBorder="1"/>
    <xf numFmtId="2" fontId="0" fillId="0" borderId="6" xfId="0" applyNumberFormat="1" applyBorder="1"/>
    <xf numFmtId="2" fontId="0" fillId="3" borderId="6" xfId="0" applyNumberFormat="1" applyFill="1" applyBorder="1"/>
    <xf numFmtId="0" fontId="0" fillId="3" borderId="6" xfId="0" applyFill="1" applyBorder="1"/>
    <xf numFmtId="164" fontId="0" fillId="0" borderId="6" xfId="0" applyNumberFormat="1" applyBorder="1"/>
    <xf numFmtId="166" fontId="0" fillId="3" borderId="6" xfId="0" applyNumberFormat="1" applyFill="1" applyBorder="1"/>
    <xf numFmtId="0" fontId="0" fillId="0" borderId="6" xfId="0" applyBorder="1"/>
    <xf numFmtId="165" fontId="0" fillId="0" borderId="6" xfId="0" applyNumberFormat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22" fontId="0" fillId="0" borderId="9" xfId="0" applyNumberFormat="1" applyBorder="1"/>
    <xf numFmtId="2" fontId="0" fillId="0" borderId="9" xfId="0" applyNumberFormat="1" applyBorder="1"/>
    <xf numFmtId="2" fontId="0" fillId="3" borderId="9" xfId="0" applyNumberFormat="1" applyFill="1" applyBorder="1"/>
    <xf numFmtId="0" fontId="0" fillId="3" borderId="9" xfId="0" applyFill="1" applyBorder="1"/>
    <xf numFmtId="164" fontId="0" fillId="0" borderId="9" xfId="0" applyNumberFormat="1" applyBorder="1"/>
    <xf numFmtId="166" fontId="0" fillId="3" borderId="9" xfId="0" applyNumberFormat="1" applyFill="1" applyBorder="1"/>
    <xf numFmtId="0" fontId="0" fillId="0" borderId="9" xfId="0" applyBorder="1"/>
    <xf numFmtId="165" fontId="0" fillId="0" borderId="9" xfId="0" applyNumberFormat="1" applyBorder="1"/>
    <xf numFmtId="0" fontId="0" fillId="0" borderId="10" xfId="0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166" fontId="0" fillId="3" borderId="3" xfId="0" applyNumberFormat="1" applyFill="1" applyBorder="1"/>
    <xf numFmtId="165" fontId="0" fillId="0" borderId="3" xfId="0" applyNumberFormat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14" xfId="0" applyBorder="1"/>
    <xf numFmtId="0" fontId="0" fillId="0" borderId="15" xfId="0" applyBorder="1"/>
    <xf numFmtId="0" fontId="0" fillId="3" borderId="15" xfId="0" applyFill="1" applyBorder="1"/>
    <xf numFmtId="0" fontId="0" fillId="3" borderId="16" xfId="0" applyFill="1" applyBorder="1"/>
    <xf numFmtId="0" fontId="0" fillId="0" borderId="17" xfId="0" applyBorder="1"/>
    <xf numFmtId="0" fontId="0" fillId="3" borderId="18" xfId="0" applyFill="1" applyBorder="1"/>
    <xf numFmtId="0" fontId="0" fillId="0" borderId="19" xfId="0" applyBorder="1"/>
    <xf numFmtId="0" fontId="0" fillId="0" borderId="20" xfId="0" applyBorder="1"/>
    <xf numFmtId="0" fontId="0" fillId="3" borderId="21" xfId="0" applyFill="1" applyBorder="1"/>
    <xf numFmtId="0" fontId="0" fillId="0" borderId="22" xfId="0" applyBorder="1"/>
    <xf numFmtId="22" fontId="0" fillId="0" borderId="21" xfId="0" applyNumberFormat="1" applyBorder="1"/>
    <xf numFmtId="2" fontId="0" fillId="0" borderId="21" xfId="0" applyNumberFormat="1" applyBorder="1"/>
    <xf numFmtId="2" fontId="0" fillId="3" borderId="21" xfId="0" applyNumberFormat="1" applyFill="1" applyBorder="1"/>
    <xf numFmtId="164" fontId="0" fillId="0" borderId="21" xfId="0" applyNumberFormat="1" applyBorder="1"/>
    <xf numFmtId="166" fontId="0" fillId="3" borderId="21" xfId="0" applyNumberFormat="1" applyFill="1" applyBorder="1"/>
    <xf numFmtId="0" fontId="0" fillId="0" borderId="21" xfId="0" applyBorder="1"/>
    <xf numFmtId="165" fontId="0" fillId="0" borderId="21" xfId="0" applyNumberFormat="1" applyBorder="1"/>
    <xf numFmtId="0" fontId="0" fillId="3" borderId="2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Column Reuse at 1 mL/min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'RU1'!$A$2:$A$9</c:f>
              <c:strCache>
                <c:ptCount val="8"/>
                <c:pt idx="0">
                  <c:v>RU1.1 2 mL</c:v>
                </c:pt>
                <c:pt idx="1">
                  <c:v>RU1.1 4 mL</c:v>
                </c:pt>
                <c:pt idx="2">
                  <c:v>RU1.1 6 mL</c:v>
                </c:pt>
                <c:pt idx="3">
                  <c:v>RU1.1 8 mL</c:v>
                </c:pt>
                <c:pt idx="4">
                  <c:v>RU1.1 10 mL</c:v>
                </c:pt>
                <c:pt idx="5">
                  <c:v>RU1.1 12 mL</c:v>
                </c:pt>
                <c:pt idx="6">
                  <c:v>RU1.1 14 mL</c:v>
                </c:pt>
                <c:pt idx="7">
                  <c:v>RU1.1 16 mL</c:v>
                </c:pt>
              </c:strCache>
            </c:strRef>
          </c:xVal>
          <c:yVal>
            <c:numRef>
              <c:f>'RU1'!$V$2:$V$9</c:f>
              <c:numCache>
                <c:formatCode>General</c:formatCode>
                <c:ptCount val="8"/>
                <c:pt idx="0">
                  <c:v>-0.15138463788535958</c:v>
                </c:pt>
                <c:pt idx="1">
                  <c:v>-0.23838532007813074</c:v>
                </c:pt>
                <c:pt idx="2">
                  <c:v>23.305409324968647</c:v>
                </c:pt>
                <c:pt idx="3">
                  <c:v>246.9755444957396</c:v>
                </c:pt>
                <c:pt idx="4">
                  <c:v>291.67064138164102</c:v>
                </c:pt>
                <c:pt idx="5">
                  <c:v>296.19650099151261</c:v>
                </c:pt>
                <c:pt idx="6">
                  <c:v>298.47133682790758</c:v>
                </c:pt>
                <c:pt idx="7">
                  <c:v>299.41271943834539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7C-46D6-8BC4-1256E29ABE23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'RU1'!$A$10:$A$17</c:f>
              <c:strCache>
                <c:ptCount val="8"/>
                <c:pt idx="0">
                  <c:v>RU1.2 2 mL</c:v>
                </c:pt>
                <c:pt idx="1">
                  <c:v>RU1.2 4 mL</c:v>
                </c:pt>
                <c:pt idx="2">
                  <c:v>RU1.2 6 mL</c:v>
                </c:pt>
                <c:pt idx="3">
                  <c:v>RU1.2 8 mL</c:v>
                </c:pt>
                <c:pt idx="4">
                  <c:v>RU1.2 10 mL</c:v>
                </c:pt>
                <c:pt idx="5">
                  <c:v>RU1.2 12 mL</c:v>
                </c:pt>
                <c:pt idx="6">
                  <c:v>RU1.2 14 mL</c:v>
                </c:pt>
                <c:pt idx="7">
                  <c:v>RU1.2 16 mL</c:v>
                </c:pt>
              </c:strCache>
            </c:strRef>
          </c:xVal>
          <c:yVal>
            <c:numRef>
              <c:f>'RU1'!$V$10:$V$17</c:f>
              <c:numCache>
                <c:formatCode>General</c:formatCode>
                <c:ptCount val="8"/>
                <c:pt idx="0">
                  <c:v>0.15010253332305193</c:v>
                </c:pt>
                <c:pt idx="1">
                  <c:v>4.129917938404315E-2</c:v>
                </c:pt>
                <c:pt idx="2">
                  <c:v>9.5413151341754094</c:v>
                </c:pt>
                <c:pt idx="3">
                  <c:v>162.71745023906533</c:v>
                </c:pt>
                <c:pt idx="4">
                  <c:v>271.18684664372142</c:v>
                </c:pt>
                <c:pt idx="5">
                  <c:v>288.40575463415786</c:v>
                </c:pt>
                <c:pt idx="6">
                  <c:v>292.06335134076608</c:v>
                </c:pt>
                <c:pt idx="7">
                  <c:v>294.03261044257715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7C-46D6-8BC4-1256E29ABE23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'RU1'!$A$19:$A$26</c:f>
              <c:strCache>
                <c:ptCount val="8"/>
                <c:pt idx="0">
                  <c:v>RU1.3 2 mL</c:v>
                </c:pt>
                <c:pt idx="1">
                  <c:v>RU1.3 4 mL</c:v>
                </c:pt>
                <c:pt idx="2">
                  <c:v>RU1.3 6 mL</c:v>
                </c:pt>
                <c:pt idx="3">
                  <c:v>RU1.3 8 mL</c:v>
                </c:pt>
                <c:pt idx="4">
                  <c:v>RU1.3 10 mL</c:v>
                </c:pt>
                <c:pt idx="5">
                  <c:v>RU1.3 12 mL</c:v>
                </c:pt>
                <c:pt idx="6">
                  <c:v>RU1.3 14 mL</c:v>
                </c:pt>
                <c:pt idx="7">
                  <c:v>RU1.3 16 mL</c:v>
                </c:pt>
              </c:strCache>
            </c:strRef>
          </c:xVal>
          <c:yVal>
            <c:numRef>
              <c:f>'RU1'!$V$19:$V$26</c:f>
              <c:numCache>
                <c:formatCode>General</c:formatCode>
                <c:ptCount val="8"/>
                <c:pt idx="0">
                  <c:v>0.27434179358311517</c:v>
                </c:pt>
                <c:pt idx="1">
                  <c:v>0.77177341329014748</c:v>
                </c:pt>
                <c:pt idx="2">
                  <c:v>3.3895808887187098</c:v>
                </c:pt>
                <c:pt idx="3">
                  <c:v>68.199599919822219</c:v>
                </c:pt>
                <c:pt idx="4">
                  <c:v>236.92648255767435</c:v>
                </c:pt>
                <c:pt idx="5">
                  <c:v>292.50935186973703</c:v>
                </c:pt>
                <c:pt idx="6">
                  <c:v>302.2128272559649</c:v>
                </c:pt>
                <c:pt idx="7">
                  <c:v>305.15236740635515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7C-46D6-8BC4-1256E29ABE23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'RU1'!$A$27:$A$34</c:f>
              <c:strCache>
                <c:ptCount val="8"/>
                <c:pt idx="0">
                  <c:v>RU1.4 2 mL</c:v>
                </c:pt>
                <c:pt idx="1">
                  <c:v>RU1.4 4 mL</c:v>
                </c:pt>
                <c:pt idx="2">
                  <c:v>RU1.4 6 mL</c:v>
                </c:pt>
                <c:pt idx="3">
                  <c:v>RU1.4 8 mL</c:v>
                </c:pt>
                <c:pt idx="4">
                  <c:v>RU1.4 10 mL</c:v>
                </c:pt>
                <c:pt idx="5">
                  <c:v>RU1.4 12 mL</c:v>
                </c:pt>
                <c:pt idx="6">
                  <c:v>RU1.4 14 mL</c:v>
                </c:pt>
                <c:pt idx="7">
                  <c:v>RU1.4 16 mL</c:v>
                </c:pt>
              </c:strCache>
            </c:strRef>
          </c:xVal>
          <c:yVal>
            <c:numRef>
              <c:f>'RU1'!$V$27:$V$34</c:f>
              <c:numCache>
                <c:formatCode>General</c:formatCode>
                <c:ptCount val="8"/>
                <c:pt idx="0">
                  <c:v>-0.40339008169870555</c:v>
                </c:pt>
                <c:pt idx="1">
                  <c:v>-0.51926971089670504</c:v>
                </c:pt>
                <c:pt idx="2">
                  <c:v>0.70574302323151494</c:v>
                </c:pt>
                <c:pt idx="3">
                  <c:v>60.848735805534709</c:v>
                </c:pt>
                <c:pt idx="4">
                  <c:v>229.77067428372322</c:v>
                </c:pt>
                <c:pt idx="5">
                  <c:v>298.18690577583675</c:v>
                </c:pt>
                <c:pt idx="6">
                  <c:v>311.36942050603523</c:v>
                </c:pt>
                <c:pt idx="7">
                  <c:v>315.32458415012428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7C-46D6-8BC4-1256E29ABE23}"/>
            </c:ext>
          </c:extLst>
        </c:ser>
        <c:ser>
          <c:idx val="4"/>
          <c:order val="4"/>
          <c:tx>
            <c:v>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'RU1'!$A$36:$A$43</c:f>
              <c:strCache>
                <c:ptCount val="8"/>
                <c:pt idx="0">
                  <c:v>RU1.5 2 mL</c:v>
                </c:pt>
                <c:pt idx="1">
                  <c:v>RU1.5 4 mL</c:v>
                </c:pt>
                <c:pt idx="2">
                  <c:v>RU1.5 6 mL</c:v>
                </c:pt>
                <c:pt idx="3">
                  <c:v>RU1.5 8 mL</c:v>
                </c:pt>
                <c:pt idx="4">
                  <c:v>RU1.5 10 mL</c:v>
                </c:pt>
                <c:pt idx="5">
                  <c:v>RU1.5 12 mL</c:v>
                </c:pt>
                <c:pt idx="6">
                  <c:v>RU1.5 14 mL</c:v>
                </c:pt>
                <c:pt idx="7">
                  <c:v>RU1.5 16 mL</c:v>
                </c:pt>
              </c:strCache>
            </c:strRef>
          </c:xVal>
          <c:yVal>
            <c:numRef>
              <c:f>'RU1'!$V$36:$V$43</c:f>
              <c:numCache>
                <c:formatCode>General</c:formatCode>
                <c:ptCount val="8"/>
                <c:pt idx="0">
                  <c:v>0.13096330135361658</c:v>
                </c:pt>
                <c:pt idx="1">
                  <c:v>0.76694856648896459</c:v>
                </c:pt>
                <c:pt idx="2">
                  <c:v>1.5858256201256564</c:v>
                </c:pt>
                <c:pt idx="3">
                  <c:v>45.137569794063403</c:v>
                </c:pt>
                <c:pt idx="4">
                  <c:v>210.51658385515549</c:v>
                </c:pt>
                <c:pt idx="5">
                  <c:v>292.45198170472065</c:v>
                </c:pt>
                <c:pt idx="6">
                  <c:v>311.12142461602326</c:v>
                </c:pt>
                <c:pt idx="7">
                  <c:v>315.29744882827913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7C-46D6-8BC4-1256E29AB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421624"/>
        <c:axId val="378422608"/>
      </c:scatterChart>
      <c:valAx>
        <c:axId val="378421624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422608"/>
        <c:crosses val="autoZero"/>
        <c:crossBetween val="midCat"/>
      </c:valAx>
      <c:valAx>
        <c:axId val="3784226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421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14</xdr:col>
      <xdr:colOff>390525</xdr:colOff>
      <xdr:row>24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0"/>
  <sheetViews>
    <sheetView tabSelected="1" zoomScale="90" zoomScaleNormal="90" workbookViewId="0">
      <pane xSplit="1" ySplit="1" topLeftCell="AD2" activePane="bottomRight" state="frozen"/>
      <selection pane="topRight" activeCell="B1" sqref="B1"/>
      <selection pane="bottomLeft" activeCell="A2" sqref="A2"/>
      <selection pane="bottomRight" activeCell="AN17" sqref="AN1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22.140625" bestFit="1" customWidth="1"/>
    <col min="5" max="5" width="20" style="5" bestFit="1" customWidth="1"/>
    <col min="6" max="6" width="18" style="5" bestFit="1" customWidth="1"/>
    <col min="7" max="7" width="31.5703125" bestFit="1" customWidth="1"/>
    <col min="8" max="8" width="31.5703125" customWidth="1"/>
    <col min="9" max="9" width="17.7109375" bestFit="1" customWidth="1"/>
    <col min="10" max="10" width="17.7109375" style="4" customWidth="1"/>
    <col min="11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7.42578125" bestFit="1" customWidth="1"/>
    <col min="32" max="32" width="29.140625" style="4" bestFit="1" customWidth="1"/>
    <col min="33" max="33" width="24.7109375" customWidth="1"/>
    <col min="34" max="34" width="24.7109375" style="4" customWidth="1"/>
    <col min="35" max="35" width="22.140625" bestFit="1" customWidth="1"/>
    <col min="36" max="36" width="16.140625" customWidth="1"/>
    <col min="37" max="37" width="16.140625" style="4" customWidth="1"/>
    <col min="39" max="39" width="9.140625" style="4"/>
    <col min="40" max="40" width="18.42578125" bestFit="1" customWidth="1"/>
    <col min="41" max="41" width="20" style="4" bestFit="1" customWidth="1"/>
    <col min="42" max="42" width="15" bestFit="1" customWidth="1"/>
    <col min="43" max="43" width="16.5703125" style="4" bestFit="1" customWidth="1"/>
  </cols>
  <sheetData>
    <row r="1" spans="1:43" ht="15.75" thickBot="1" x14ac:dyDescent="0.3">
      <c r="A1" s="46" t="s">
        <v>2</v>
      </c>
      <c r="B1" s="47" t="s">
        <v>4</v>
      </c>
      <c r="C1" s="47" t="s">
        <v>3</v>
      </c>
      <c r="D1" s="47" t="s">
        <v>61</v>
      </c>
      <c r="E1" s="48" t="s">
        <v>62</v>
      </c>
      <c r="F1" s="48" t="s">
        <v>63</v>
      </c>
      <c r="G1" s="47" t="s">
        <v>9</v>
      </c>
      <c r="H1" s="48" t="s">
        <v>64</v>
      </c>
      <c r="I1" s="47" t="s">
        <v>0</v>
      </c>
      <c r="J1" s="48" t="s">
        <v>65</v>
      </c>
      <c r="K1" s="47" t="s">
        <v>5</v>
      </c>
      <c r="L1" s="48" t="s">
        <v>66</v>
      </c>
      <c r="M1" s="47" t="s">
        <v>6</v>
      </c>
      <c r="N1" s="48" t="s">
        <v>67</v>
      </c>
      <c r="O1" s="47" t="s">
        <v>7</v>
      </c>
      <c r="P1" s="48" t="s">
        <v>68</v>
      </c>
      <c r="Q1" s="47" t="s">
        <v>8</v>
      </c>
      <c r="R1" s="47" t="s">
        <v>69</v>
      </c>
      <c r="S1" s="48" t="s">
        <v>70</v>
      </c>
      <c r="T1" s="47" t="s">
        <v>10</v>
      </c>
      <c r="U1" s="48" t="s">
        <v>71</v>
      </c>
      <c r="V1" s="47" t="s">
        <v>72</v>
      </c>
      <c r="W1" s="48" t="s">
        <v>73</v>
      </c>
      <c r="X1" s="47" t="s">
        <v>74</v>
      </c>
      <c r="Y1" s="48" t="s">
        <v>75</v>
      </c>
      <c r="Z1" s="48" t="s">
        <v>76</v>
      </c>
      <c r="AA1" s="47" t="s">
        <v>58</v>
      </c>
      <c r="AB1" s="47" t="s">
        <v>78</v>
      </c>
      <c r="AC1" s="47" t="s">
        <v>12</v>
      </c>
      <c r="AD1" s="47" t="s">
        <v>79</v>
      </c>
      <c r="AE1" s="47" t="s">
        <v>80</v>
      </c>
      <c r="AF1" s="48" t="s">
        <v>81</v>
      </c>
      <c r="AG1" s="47" t="s">
        <v>55</v>
      </c>
      <c r="AH1" s="48" t="s">
        <v>82</v>
      </c>
      <c r="AI1" s="47"/>
      <c r="AJ1" s="47" t="s">
        <v>56</v>
      </c>
      <c r="AK1" s="48" t="s">
        <v>83</v>
      </c>
      <c r="AL1" s="47" t="s">
        <v>57</v>
      </c>
      <c r="AM1" s="48" t="s">
        <v>84</v>
      </c>
      <c r="AN1" s="47" t="s">
        <v>59</v>
      </c>
      <c r="AO1" s="48" t="s">
        <v>85</v>
      </c>
      <c r="AP1" s="47" t="s">
        <v>60</v>
      </c>
      <c r="AQ1" s="49" t="s">
        <v>86</v>
      </c>
    </row>
    <row r="2" spans="1:43" s="14" customFormat="1" x14ac:dyDescent="0.25">
      <c r="A2" s="15" t="s">
        <v>13</v>
      </c>
      <c r="B2" s="16">
        <v>43374.458333333336</v>
      </c>
      <c r="C2" s="16">
        <v>43374.951388888891</v>
      </c>
      <c r="D2" s="17">
        <v>7.26</v>
      </c>
      <c r="E2" s="18">
        <v>6.85</v>
      </c>
      <c r="F2" s="19">
        <f>D2*(E2/100)</f>
        <v>0.49730999999999992</v>
      </c>
      <c r="G2" s="17">
        <f>D2-$D$18</f>
        <v>-0.33999999999999986</v>
      </c>
      <c r="H2" s="19">
        <f>SQRT((F2^2)+(F$18^2))</f>
        <v>0.71175970390293941</v>
      </c>
      <c r="I2" s="20">
        <f>(C2-B2)*24</f>
        <v>11.833333333313931</v>
      </c>
      <c r="J2" s="21">
        <f>1/60</f>
        <v>1.6666666666666666E-2</v>
      </c>
      <c r="K2" s="22">
        <f t="shared" ref="K2:K44" si="0">1-EXP(-$AI$3*I2)</f>
        <v>0.12504865277246446</v>
      </c>
      <c r="L2" s="19">
        <f>K2*SQRT(((J2/I2)^2))</f>
        <v>1.7612486306009789E-4</v>
      </c>
      <c r="M2" s="22">
        <f t="shared" ref="M2:M44" si="1">G2/((1+K2))</f>
        <v>-0.30220915261054326</v>
      </c>
      <c r="N2" s="19">
        <f>M2*SQRT(((H2/G2)^2)+((L2/K2)^2))</f>
        <v>-0.63264807547862523</v>
      </c>
      <c r="O2" s="22">
        <f t="shared" ref="O2:O44" si="2">M2*K2</f>
        <v>-3.7790847389456546E-2</v>
      </c>
      <c r="P2" s="19">
        <f t="shared" ref="P2:P44" si="3">O2*SQRT(((N2/M2)^2)+((L2/K2)^2))</f>
        <v>-7.9111807423147384E-2</v>
      </c>
      <c r="Q2" s="22">
        <f>M2+O2</f>
        <v>-0.3399999999999998</v>
      </c>
      <c r="R2" s="22">
        <v>1.9962999999999997</v>
      </c>
      <c r="S2" s="19">
        <v>1.4142135623730951E-4</v>
      </c>
      <c r="T2" s="22">
        <f t="shared" ref="T2:T44" si="4">M2/R2</f>
        <v>-0.15138463788535958</v>
      </c>
      <c r="U2" s="19">
        <f>T2*SQRT(((S2/R2)^2)+((N2/M2)^2))</f>
        <v>-0.3169103220161647</v>
      </c>
      <c r="V2" s="22">
        <f>SUM($T$2:T2)</f>
        <v>-0.15138463788535958</v>
      </c>
      <c r="W2" s="19">
        <f>SQRT((U2^2))</f>
        <v>0.3169103220161647</v>
      </c>
      <c r="X2" s="22">
        <f>M2/60</f>
        <v>-5.0368192101757211E-3</v>
      </c>
      <c r="Y2" s="19">
        <f>X2*SQRT(((N2/M2)^2))</f>
        <v>-1.0544134591310421E-2</v>
      </c>
      <c r="Z2" s="19">
        <f>Y2^2</f>
        <v>1.1117877427966898E-4</v>
      </c>
      <c r="AA2" s="22">
        <f t="shared" ref="AA2:AA44" si="5">(C2-$AI$6)*24</f>
        <v>82.833333333372138</v>
      </c>
      <c r="AB2" s="22">
        <f>1/60</f>
        <v>1.6666666666666666E-2</v>
      </c>
      <c r="AC2" s="23">
        <f>EXP(-$AI$9*AA2)</f>
        <v>0.99977244594026748</v>
      </c>
      <c r="AD2" s="19">
        <f>AC2*SQRT(((AB2/AA2)^2))</f>
        <v>2.0116145793557324E-4</v>
      </c>
      <c r="AE2" s="22">
        <f t="shared" ref="AE2:AE44" si="6">X2/AC2</f>
        <v>-5.0379656197052777E-3</v>
      </c>
      <c r="AF2" s="19">
        <f>AE2*SQRT(((AD2/AC2)^2)+((Y2/X2)^2))</f>
        <v>-1.0546534546766018E-2</v>
      </c>
      <c r="AG2" s="22"/>
      <c r="AH2" s="19"/>
      <c r="AI2" s="22" t="s">
        <v>1</v>
      </c>
      <c r="AJ2" s="22">
        <f>(AE2/$AG$9)*100</f>
        <v>-6.3403803390991623E-2</v>
      </c>
      <c r="AK2" s="19">
        <f>AJ2*SQRT(((AH$9/AG$9)^2)+((AF2/AE2)^2))</f>
        <v>-0.13273141006148464</v>
      </c>
      <c r="AL2" s="22">
        <f>SUM($AJ$2:AJ2)</f>
        <v>-6.3403803390991623E-2</v>
      </c>
      <c r="AM2" s="19">
        <f>SQRT((AK2^2))</f>
        <v>0.13273141006148464</v>
      </c>
      <c r="AN2" s="22"/>
      <c r="AO2" s="19"/>
      <c r="AP2" s="22"/>
      <c r="AQ2" s="43"/>
    </row>
    <row r="3" spans="1:43" s="25" customFormat="1" x14ac:dyDescent="0.25">
      <c r="A3" s="24" t="s">
        <v>14</v>
      </c>
      <c r="B3" s="9">
        <v>43374.458333333336</v>
      </c>
      <c r="C3" s="9">
        <v>43374.974305555559</v>
      </c>
      <c r="D3" s="10">
        <v>7.43</v>
      </c>
      <c r="E3" s="6">
        <v>6.77</v>
      </c>
      <c r="F3" s="5">
        <f t="shared" ref="F3:F44" si="7">D3*(E3/100)</f>
        <v>0.50301099999999999</v>
      </c>
      <c r="G3" s="10">
        <f t="shared" ref="G3:G17" si="8">D3-$D$18</f>
        <v>-0.16999999999999993</v>
      </c>
      <c r="H3" s="5">
        <f t="shared" ref="H3:H17" si="9">SQRT((F3^2)+(F$18^2))</f>
        <v>0.7157546410055613</v>
      </c>
      <c r="I3" s="11">
        <f t="shared" ref="I3:I44" si="10">(C3-B3)*24</f>
        <v>12.383333333360497</v>
      </c>
      <c r="J3" s="12">
        <f t="shared" ref="J3:J44" si="11">1/60</f>
        <v>1.6666666666666666E-2</v>
      </c>
      <c r="K3" s="8">
        <f t="shared" si="0"/>
        <v>0.1304643717401307</v>
      </c>
      <c r="L3" s="5">
        <f t="shared" ref="L3:L44" si="12">K3*SQRT(((J3/I3)^2))</f>
        <v>1.7559134823666827E-4</v>
      </c>
      <c r="M3" s="8">
        <f t="shared" si="1"/>
        <v>-0.15038067917020498</v>
      </c>
      <c r="N3" s="5">
        <f t="shared" ref="N3:N44" si="13">M3*SQRT(((H3/G3)^2)+((L3/K3)^2))</f>
        <v>-0.63315102666516265</v>
      </c>
      <c r="O3" s="8">
        <f t="shared" si="2"/>
        <v>-1.9619320829794951E-2</v>
      </c>
      <c r="P3" s="5">
        <f>O3*SQRT(((N3/M3)^2)+((L3/K3)^2))</f>
        <v>-8.2603655130961559E-2</v>
      </c>
      <c r="Q3" s="8">
        <f t="shared" ref="Q3:Q44" si="14">M3+O3</f>
        <v>-0.16999999999999993</v>
      </c>
      <c r="R3" s="8">
        <v>1.7285000000000004</v>
      </c>
      <c r="S3" s="5">
        <v>1.4142135623730951E-4</v>
      </c>
      <c r="T3" s="8">
        <f t="shared" si="4"/>
        <v>-8.7000682192771156E-2</v>
      </c>
      <c r="U3" s="5">
        <f t="shared" ref="U3:U44" si="15">T3*SQRT(((S3/R3)^2)+((N3/M3)^2))</f>
        <v>-0.36630085437356624</v>
      </c>
      <c r="V3" s="8">
        <f>SUM($T$2:T3)</f>
        <v>-0.23838532007813074</v>
      </c>
      <c r="W3" s="5">
        <f>SQRT((U3^2)+(U2^2))</f>
        <v>0.48436398309039636</v>
      </c>
      <c r="X3" s="8">
        <f t="shared" ref="X3:X44" si="16">M3/60</f>
        <v>-2.5063446528367497E-3</v>
      </c>
      <c r="Y3" s="5">
        <f t="shared" ref="Y3:Y44" si="17">X3*SQRT(((N3/M3)^2))</f>
        <v>-1.0552517111086046E-2</v>
      </c>
      <c r="Z3" s="5">
        <f t="shared" ref="Z3:Z44" si="18">Y3^2</f>
        <v>1.1135561737976379E-4</v>
      </c>
      <c r="AA3" s="8">
        <f t="shared" si="5"/>
        <v>83.383333333418705</v>
      </c>
      <c r="AB3" s="8">
        <f t="shared" ref="AB3:AB44" si="19">1/60</f>
        <v>1.6666666666666666E-2</v>
      </c>
      <c r="AC3" s="13">
        <f t="shared" ref="AC3:AC44" si="20">EXP(-$AI$9*AA3)</f>
        <v>0.99977093519100191</v>
      </c>
      <c r="AD3" s="5">
        <f t="shared" ref="AD3:AD44" si="21">AC3*SQRT(((AB3/AA3)^2))</f>
        <v>1.9983428646611599E-4</v>
      </c>
      <c r="AE3" s="8">
        <f t="shared" si="6"/>
        <v>-2.5069188997356912E-3</v>
      </c>
      <c r="AF3" s="5">
        <f t="shared" ref="AF3:AF44" si="22">AE3*SQRT(((AD3/AC3)^2)+((Y3/X3)^2))</f>
        <v>-1.0554934887121392E-2</v>
      </c>
      <c r="AG3" s="8"/>
      <c r="AH3" s="5"/>
      <c r="AI3" s="8">
        <f>LN(2)/61.4</f>
        <v>1.1289042028663604E-2</v>
      </c>
      <c r="AJ3" s="8">
        <f t="shared" ref="AJ3:AJ9" si="23">(AE3/$AG$9)*100</f>
        <v>-3.1550074977546458E-2</v>
      </c>
      <c r="AK3" s="5">
        <f t="shared" ref="AK3:AK9" si="24">AJ3*SQRT(((AH$9/AG$9)^2)+((AF3/AE3)^2))</f>
        <v>-0.13283625199763885</v>
      </c>
      <c r="AL3" s="8">
        <f>SUM($AJ$2:AJ3)</f>
        <v>-9.4953878368538081E-2</v>
      </c>
      <c r="AM3" s="5">
        <f>SQRT((AK3^2)+(AK2^2))</f>
        <v>0.18778470933941932</v>
      </c>
      <c r="AN3" s="8"/>
      <c r="AO3" s="5"/>
      <c r="AP3" s="8"/>
      <c r="AQ3" s="44"/>
    </row>
    <row r="4" spans="1:43" s="25" customFormat="1" x14ac:dyDescent="0.25">
      <c r="A4" s="24" t="s">
        <v>15</v>
      </c>
      <c r="B4" s="9">
        <v>43374.458333333336</v>
      </c>
      <c r="C4" s="9">
        <v>43374.99722222222</v>
      </c>
      <c r="D4" s="10">
        <v>50.12</v>
      </c>
      <c r="E4" s="6">
        <v>2.61</v>
      </c>
      <c r="F4" s="5">
        <f t="shared" si="7"/>
        <v>1.3081319999999999</v>
      </c>
      <c r="G4" s="10">
        <f t="shared" si="8"/>
        <v>42.519999999999996</v>
      </c>
      <c r="H4" s="5">
        <f t="shared" si="9"/>
        <v>1.4037428430535273</v>
      </c>
      <c r="I4" s="11">
        <f t="shared" si="10"/>
        <v>12.93333333323244</v>
      </c>
      <c r="J4" s="12">
        <f t="shared" si="11"/>
        <v>1.6666666666666666E-2</v>
      </c>
      <c r="K4" s="8">
        <f t="shared" si="0"/>
        <v>0.13584656882852886</v>
      </c>
      <c r="L4" s="5">
        <f t="shared" si="12"/>
        <v>1.7506001137833582E-4</v>
      </c>
      <c r="M4" s="8">
        <f t="shared" si="1"/>
        <v>37.434633485624374</v>
      </c>
      <c r="N4" s="5">
        <f t="shared" si="13"/>
        <v>1.2367971940110851</v>
      </c>
      <c r="O4" s="8">
        <f t="shared" si="2"/>
        <v>5.0853665143756226</v>
      </c>
      <c r="P4" s="5">
        <f t="shared" si="3"/>
        <v>0.16814241041533995</v>
      </c>
      <c r="Q4" s="8">
        <f t="shared" si="14"/>
        <v>42.519999999999996</v>
      </c>
      <c r="R4" s="8">
        <v>1.5899999999999999</v>
      </c>
      <c r="S4" s="5">
        <v>1.4142135623730951E-4</v>
      </c>
      <c r="T4" s="8">
        <f t="shared" si="4"/>
        <v>23.543794645046777</v>
      </c>
      <c r="U4" s="5">
        <f t="shared" si="15"/>
        <v>0.77786268919696688</v>
      </c>
      <c r="V4" s="8">
        <f>SUM($T$2:T4)</f>
        <v>23.305409324968647</v>
      </c>
      <c r="W4" s="5">
        <f>SQRT((U4^2)+(U3^2)+(U2^2))</f>
        <v>0.9163399103825669</v>
      </c>
      <c r="X4" s="8">
        <f t="shared" si="16"/>
        <v>0.62391055809373952</v>
      </c>
      <c r="Y4" s="5">
        <f t="shared" si="17"/>
        <v>2.0613286566851415E-2</v>
      </c>
      <c r="Z4" s="5">
        <f t="shared" si="18"/>
        <v>4.2490758308713698E-4</v>
      </c>
      <c r="AA4" s="8">
        <f t="shared" si="5"/>
        <v>83.933333333290648</v>
      </c>
      <c r="AB4" s="8">
        <f t="shared" si="19"/>
        <v>1.6666666666666666E-2</v>
      </c>
      <c r="AC4" s="13">
        <f t="shared" si="20"/>
        <v>0.99976942444401973</v>
      </c>
      <c r="AD4" s="5">
        <f t="shared" si="21"/>
        <v>1.9852450842822243E-4</v>
      </c>
      <c r="AE4" s="8">
        <f t="shared" si="6"/>
        <v>0.6240544497954631</v>
      </c>
      <c r="AF4" s="5">
        <f t="shared" si="22"/>
        <v>2.0618412968055558E-2</v>
      </c>
      <c r="AG4" s="8"/>
      <c r="AH4" s="5"/>
      <c r="AI4" s="8"/>
      <c r="AJ4" s="8">
        <f t="shared" si="23"/>
        <v>7.8538498725244779</v>
      </c>
      <c r="AK4" s="5">
        <f t="shared" si="24"/>
        <v>0.26848751106732222</v>
      </c>
      <c r="AL4" s="8">
        <f>SUM($AJ$2:AJ4)</f>
        <v>7.7588959941559397</v>
      </c>
      <c r="AM4" s="5">
        <f>SQRT((AK4^2)+(AK3^2)+(AK2^2))</f>
        <v>0.32764102408095308</v>
      </c>
      <c r="AN4" s="8"/>
      <c r="AO4" s="5"/>
      <c r="AP4" s="8"/>
      <c r="AQ4" s="44"/>
    </row>
    <row r="5" spans="1:43" s="25" customFormat="1" x14ac:dyDescent="0.25">
      <c r="A5" s="24" t="s">
        <v>16</v>
      </c>
      <c r="B5" s="9">
        <v>43374.458333333336</v>
      </c>
      <c r="C5" s="9">
        <v>43375.020138888889</v>
      </c>
      <c r="D5" s="10">
        <v>416.87</v>
      </c>
      <c r="E5" s="6">
        <v>0.9</v>
      </c>
      <c r="F5" s="5">
        <f t="shared" si="7"/>
        <v>3.7518300000000004</v>
      </c>
      <c r="G5" s="10">
        <f t="shared" si="8"/>
        <v>409.27</v>
      </c>
      <c r="H5" s="5">
        <f t="shared" si="9"/>
        <v>3.7862267482151677</v>
      </c>
      <c r="I5" s="11">
        <f t="shared" si="10"/>
        <v>13.483333333279006</v>
      </c>
      <c r="J5" s="12">
        <f t="shared" si="11"/>
        <v>1.6666666666666666E-2</v>
      </c>
      <c r="K5" s="8">
        <f t="shared" si="0"/>
        <v>0.14119545153269164</v>
      </c>
      <c r="L5" s="5">
        <f t="shared" si="12"/>
        <v>1.745308424391354E-4</v>
      </c>
      <c r="M5" s="8">
        <f t="shared" si="1"/>
        <v>358.63269473281429</v>
      </c>
      <c r="N5" s="5">
        <f t="shared" si="13"/>
        <v>3.3472573446515166</v>
      </c>
      <c r="O5" s="8">
        <f t="shared" si="2"/>
        <v>50.637305267185674</v>
      </c>
      <c r="P5" s="5">
        <f t="shared" si="3"/>
        <v>0.47674430217464109</v>
      </c>
      <c r="Q5" s="8">
        <f t="shared" si="14"/>
        <v>409.27</v>
      </c>
      <c r="R5" s="8">
        <v>1.6034000000000006</v>
      </c>
      <c r="S5" s="5">
        <v>1.4142135623730951E-4</v>
      </c>
      <c r="T5" s="8">
        <f t="shared" si="4"/>
        <v>223.67013517077095</v>
      </c>
      <c r="U5" s="5">
        <f t="shared" si="15"/>
        <v>2.0876929038139904</v>
      </c>
      <c r="V5" s="8">
        <f>SUM($T$2:T5)</f>
        <v>246.9755444957396</v>
      </c>
      <c r="W5" s="5">
        <f>SQRT((U5^2)+(U4^2)+(U3^2)+(U2^2))</f>
        <v>2.2799430896395685</v>
      </c>
      <c r="X5" s="8">
        <f t="shared" si="16"/>
        <v>5.9772115788802385</v>
      </c>
      <c r="Y5" s="5">
        <f t="shared" si="17"/>
        <v>5.5787622410858613E-2</v>
      </c>
      <c r="Z5" s="5">
        <f t="shared" si="18"/>
        <v>3.1122588142565343E-3</v>
      </c>
      <c r="AA5" s="8">
        <f t="shared" si="5"/>
        <v>84.483333333337214</v>
      </c>
      <c r="AB5" s="8">
        <f t="shared" si="19"/>
        <v>1.6666666666666666E-2</v>
      </c>
      <c r="AC5" s="13">
        <f t="shared" si="20"/>
        <v>0.99976791369931983</v>
      </c>
      <c r="AD5" s="5">
        <f t="shared" si="21"/>
        <v>1.9723178411901242E-4</v>
      </c>
      <c r="AE5" s="8">
        <f t="shared" si="6"/>
        <v>5.9785991298355317</v>
      </c>
      <c r="AF5" s="5">
        <f t="shared" si="22"/>
        <v>5.5813036376653143E-2</v>
      </c>
      <c r="AG5" s="8"/>
      <c r="AH5" s="5"/>
      <c r="AI5" s="8"/>
      <c r="AJ5" s="8">
        <f t="shared" si="23"/>
        <v>75.241863957741955</v>
      </c>
      <c r="AK5" s="5">
        <f t="shared" si="24"/>
        <v>0.96413011707353857</v>
      </c>
      <c r="AL5" s="8">
        <f>SUM($AJ$2:AJ5)</f>
        <v>83.000759951897891</v>
      </c>
      <c r="AM5" s="5">
        <f>SQRT((AK5^2)+(AK4^2)+(AK3^2)+(AK2^2))</f>
        <v>1.0182806702029901</v>
      </c>
      <c r="AN5" s="8"/>
      <c r="AO5" s="5"/>
      <c r="AP5" s="8"/>
      <c r="AQ5" s="44"/>
    </row>
    <row r="6" spans="1:43" s="25" customFormat="1" x14ac:dyDescent="0.25">
      <c r="A6" s="24" t="s">
        <v>17</v>
      </c>
      <c r="B6" s="9">
        <v>43374.458333333336</v>
      </c>
      <c r="C6" s="9">
        <v>43375.043055555558</v>
      </c>
      <c r="D6" s="10">
        <v>87.55</v>
      </c>
      <c r="E6" s="6">
        <v>1.97</v>
      </c>
      <c r="F6" s="5">
        <f t="shared" si="7"/>
        <v>1.7247349999999999</v>
      </c>
      <c r="G6" s="10">
        <f t="shared" si="8"/>
        <v>79.95</v>
      </c>
      <c r="H6" s="5">
        <f t="shared" si="9"/>
        <v>1.7983312987948021</v>
      </c>
      <c r="I6" s="11">
        <f t="shared" si="10"/>
        <v>14.033333333325572</v>
      </c>
      <c r="J6" s="12">
        <f t="shared" si="11"/>
        <v>1.6666666666666666E-2</v>
      </c>
      <c r="K6" s="8">
        <f t="shared" si="0"/>
        <v>0.14651122605820122</v>
      </c>
      <c r="L6" s="5">
        <f t="shared" si="12"/>
        <v>1.7400383142313807E-4</v>
      </c>
      <c r="M6" s="8">
        <f t="shared" si="1"/>
        <v>69.733290161383408</v>
      </c>
      <c r="N6" s="5">
        <f t="shared" si="13"/>
        <v>1.5707097103664205</v>
      </c>
      <c r="O6" s="8">
        <f t="shared" si="2"/>
        <v>10.216709838616584</v>
      </c>
      <c r="P6" s="5">
        <f t="shared" si="3"/>
        <v>0.2304462737496315</v>
      </c>
      <c r="Q6" s="8">
        <f t="shared" si="14"/>
        <v>79.949999999999989</v>
      </c>
      <c r="R6" s="8">
        <v>1.5602</v>
      </c>
      <c r="S6" s="5">
        <v>1.4142135623730951E-4</v>
      </c>
      <c r="T6" s="8">
        <f t="shared" si="4"/>
        <v>44.695096885901428</v>
      </c>
      <c r="U6" s="5">
        <f t="shared" si="15"/>
        <v>1.0067442817983885</v>
      </c>
      <c r="V6" s="8">
        <f>SUM($T$2:T6)</f>
        <v>291.67064138164102</v>
      </c>
      <c r="W6" s="5">
        <f>SQRT((U6^2)+(U5^2)+(U4^2)+(U3^2)+(U2^2))</f>
        <v>2.4923231212924568</v>
      </c>
      <c r="X6" s="8">
        <f t="shared" si="16"/>
        <v>1.1622215026897236</v>
      </c>
      <c r="Y6" s="5">
        <f t="shared" si="17"/>
        <v>2.6178495172773677E-2</v>
      </c>
      <c r="Z6" s="5">
        <f t="shared" si="18"/>
        <v>6.8531360951093467E-4</v>
      </c>
      <c r="AA6" s="8">
        <f t="shared" si="5"/>
        <v>85.03333333338378</v>
      </c>
      <c r="AB6" s="8">
        <f t="shared" si="19"/>
        <v>1.6666666666666666E-2</v>
      </c>
      <c r="AC6" s="13">
        <f t="shared" si="20"/>
        <v>0.99976640295690289</v>
      </c>
      <c r="AD6" s="5">
        <f t="shared" si="21"/>
        <v>1.9595578262569772E-4</v>
      </c>
      <c r="AE6" s="8">
        <f t="shared" si="6"/>
        <v>1.162493057630607</v>
      </c>
      <c r="AF6" s="5">
        <f t="shared" si="22"/>
        <v>2.6185603144327812E-2</v>
      </c>
      <c r="AG6" s="8"/>
      <c r="AH6" s="5"/>
      <c r="AI6" s="9">
        <v>43371.5</v>
      </c>
      <c r="AJ6" s="8">
        <f t="shared" si="23"/>
        <v>14.630207276745082</v>
      </c>
      <c r="AK6" s="5">
        <f t="shared" si="24"/>
        <v>0.35368628769428706</v>
      </c>
      <c r="AL6" s="8">
        <f>SUM($AJ$2:AJ6)</f>
        <v>97.630967228642973</v>
      </c>
      <c r="AM6" s="5">
        <f>SQRT((AK6^2)+(AK5^2)+(AK4^2)+(AK3^2)+(AK2^2))</f>
        <v>1.077956174161091</v>
      </c>
      <c r="AN6" s="8"/>
      <c r="AO6" s="5"/>
      <c r="AP6" s="8"/>
      <c r="AQ6" s="44"/>
    </row>
    <row r="7" spans="1:43" s="25" customFormat="1" x14ac:dyDescent="0.25">
      <c r="A7" s="24" t="s">
        <v>18</v>
      </c>
      <c r="B7" s="9">
        <v>43374.458333333336</v>
      </c>
      <c r="C7" s="9">
        <v>43375.065972222219</v>
      </c>
      <c r="D7" s="10">
        <v>14.8</v>
      </c>
      <c r="E7" s="6">
        <v>4.8</v>
      </c>
      <c r="F7" s="5">
        <f t="shared" si="7"/>
        <v>0.71040000000000003</v>
      </c>
      <c r="G7" s="10">
        <f>D7-$D$18</f>
        <v>7.2000000000000011</v>
      </c>
      <c r="H7" s="5">
        <f t="shared" si="9"/>
        <v>0.87404393482250076</v>
      </c>
      <c r="I7" s="11">
        <f t="shared" si="10"/>
        <v>14.583333333197515</v>
      </c>
      <c r="J7" s="12">
        <f t="shared" si="11"/>
        <v>1.6666666666666666E-2</v>
      </c>
      <c r="K7" s="8">
        <f t="shared" si="0"/>
        <v>0.15179409733431326</v>
      </c>
      <c r="L7" s="5">
        <f t="shared" si="12"/>
        <v>1.7347896838368796E-4</v>
      </c>
      <c r="M7" s="8">
        <f t="shared" si="1"/>
        <v>6.2511172931546719</v>
      </c>
      <c r="N7" s="5">
        <f t="shared" si="13"/>
        <v>0.75888795522382668</v>
      </c>
      <c r="O7" s="8">
        <f t="shared" si="2"/>
        <v>0.94888270684532916</v>
      </c>
      <c r="P7" s="5">
        <f t="shared" si="3"/>
        <v>0.11519981644818986</v>
      </c>
      <c r="Q7" s="8">
        <f t="shared" si="14"/>
        <v>7.2000000000000011</v>
      </c>
      <c r="R7" s="8">
        <v>1.3811999999999998</v>
      </c>
      <c r="S7" s="5">
        <v>1.4142135623730951E-4</v>
      </c>
      <c r="T7" s="8">
        <f t="shared" si="4"/>
        <v>4.5258596098716142</v>
      </c>
      <c r="U7" s="5">
        <f t="shared" si="15"/>
        <v>0.54944122874110224</v>
      </c>
      <c r="V7" s="8">
        <f>SUM($T$2:T7)</f>
        <v>296.19650099151261</v>
      </c>
      <c r="W7" s="5">
        <f>SQRT((U7^2)+(U6^2)+(U5^2)+(U4^2)+(U3^2)+(U2^2))</f>
        <v>2.552167746205078</v>
      </c>
      <c r="X7" s="8">
        <f t="shared" si="16"/>
        <v>0.10418528821924453</v>
      </c>
      <c r="Y7" s="5">
        <f t="shared" si="17"/>
        <v>1.2648132587063777E-2</v>
      </c>
      <c r="Z7" s="5">
        <f t="shared" si="18"/>
        <v>1.5997525793994463E-4</v>
      </c>
      <c r="AA7" s="8">
        <f t="shared" si="5"/>
        <v>85.583333333255723</v>
      </c>
      <c r="AB7" s="8">
        <f t="shared" si="19"/>
        <v>1.6666666666666666E-2</v>
      </c>
      <c r="AC7" s="13">
        <f t="shared" si="20"/>
        <v>0.99976489221676934</v>
      </c>
      <c r="AD7" s="5">
        <f t="shared" si="21"/>
        <v>1.9469618154190378E-4</v>
      </c>
      <c r="AE7" s="8">
        <f t="shared" si="6"/>
        <v>0.10420978875166886</v>
      </c>
      <c r="AF7" s="5">
        <f t="shared" si="22"/>
        <v>1.2651123237888019E-2</v>
      </c>
      <c r="AG7" s="8"/>
      <c r="AH7" s="5"/>
      <c r="AI7" s="8"/>
      <c r="AJ7" s="8">
        <f t="shared" si="23"/>
        <v>1.3115010018298043</v>
      </c>
      <c r="AK7" s="5">
        <f t="shared" si="24"/>
        <v>0.15963251079432128</v>
      </c>
      <c r="AL7" s="8">
        <f>SUM($AJ$2:AJ7)</f>
        <v>98.942468230472784</v>
      </c>
      <c r="AM7" s="5">
        <f>SQRT((AK7^2)+(AK6^2)+(AK5^2)+(AK4^2)+(AK3^2)+(AK2^2))</f>
        <v>1.0897119123486334</v>
      </c>
      <c r="AN7" s="8"/>
      <c r="AO7" s="5"/>
      <c r="AP7" s="8"/>
      <c r="AQ7" s="44"/>
    </row>
    <row r="8" spans="1:43" s="25" customFormat="1" x14ac:dyDescent="0.25">
      <c r="A8" s="24" t="s">
        <v>19</v>
      </c>
      <c r="B8" s="9">
        <v>43374.458333333336</v>
      </c>
      <c r="C8" s="9">
        <v>43375.088888888888</v>
      </c>
      <c r="D8" s="10">
        <v>11.7</v>
      </c>
      <c r="E8" s="6">
        <v>5.4</v>
      </c>
      <c r="F8" s="5">
        <f t="shared" si="7"/>
        <v>0.63180000000000003</v>
      </c>
      <c r="G8" s="10">
        <f t="shared" si="8"/>
        <v>4.0999999999999996</v>
      </c>
      <c r="H8" s="5">
        <f t="shared" si="9"/>
        <v>0.81145294379896116</v>
      </c>
      <c r="I8" s="11">
        <f t="shared" si="10"/>
        <v>15.133333333244082</v>
      </c>
      <c r="J8" s="12">
        <f t="shared" si="11"/>
        <v>1.6666666666666666E-2</v>
      </c>
      <c r="K8" s="8">
        <f t="shared" si="0"/>
        <v>0.15704426902684099</v>
      </c>
      <c r="L8" s="5">
        <f t="shared" si="12"/>
        <v>1.7295624342265111E-4</v>
      </c>
      <c r="M8" s="8">
        <f t="shared" si="1"/>
        <v>3.5435117823524593</v>
      </c>
      <c r="N8" s="5">
        <f t="shared" si="13"/>
        <v>0.70132624022574319</v>
      </c>
      <c r="O8" s="8">
        <f t="shared" si="2"/>
        <v>0.55648821764754042</v>
      </c>
      <c r="P8" s="5">
        <f t="shared" si="3"/>
        <v>0.11014097190392778</v>
      </c>
      <c r="Q8" s="8">
        <f t="shared" si="14"/>
        <v>4.0999999999999996</v>
      </c>
      <c r="R8" s="8">
        <v>1.5576999999999996</v>
      </c>
      <c r="S8" s="5">
        <v>1.4142135623730951E-4</v>
      </c>
      <c r="T8" s="8">
        <f t="shared" si="4"/>
        <v>2.2748358363949799</v>
      </c>
      <c r="U8" s="5">
        <f t="shared" si="15"/>
        <v>0.45023195352941525</v>
      </c>
      <c r="V8" s="8">
        <f>SUM($T$2:T8)</f>
        <v>298.47133682790758</v>
      </c>
      <c r="W8" s="5">
        <f>SQRT((U8^2)+(U7^2)+(U6^2)+(U5^2)+(U4^2)+(U3^2)+(U2^2))</f>
        <v>2.5915765504318835</v>
      </c>
      <c r="X8" s="8">
        <f t="shared" si="16"/>
        <v>5.9058529705874323E-2</v>
      </c>
      <c r="Y8" s="5">
        <f t="shared" si="17"/>
        <v>1.1688770670429054E-2</v>
      </c>
      <c r="Z8" s="5">
        <f t="shared" si="18"/>
        <v>1.3662735978588246E-4</v>
      </c>
      <c r="AA8" s="8">
        <f t="shared" si="5"/>
        <v>86.133333333302289</v>
      </c>
      <c r="AB8" s="8">
        <f t="shared" si="19"/>
        <v>1.6666666666666666E-2</v>
      </c>
      <c r="AC8" s="13">
        <f t="shared" si="20"/>
        <v>0.99976338147891808</v>
      </c>
      <c r="AD8" s="5">
        <f t="shared" si="21"/>
        <v>1.9345266669490679E-4</v>
      </c>
      <c r="AE8" s="8">
        <f t="shared" si="6"/>
        <v>5.9072507355201309E-2</v>
      </c>
      <c r="AF8" s="5">
        <f t="shared" si="22"/>
        <v>1.1691542692232229E-2</v>
      </c>
      <c r="AG8" s="8"/>
      <c r="AH8" s="5"/>
      <c r="AI8" s="8" t="s">
        <v>11</v>
      </c>
      <c r="AJ8" s="8">
        <f t="shared" si="23"/>
        <v>0.74343930167216954</v>
      </c>
      <c r="AK8" s="5">
        <f t="shared" si="24"/>
        <v>0.14728502276985911</v>
      </c>
      <c r="AL8" s="8">
        <f>SUM($AJ$2:AJ8)</f>
        <v>99.685907532144952</v>
      </c>
      <c r="AM8" s="5">
        <f>SQRT((AK8^2)+(AK7^2)+(AK6^2)+(AK5^2)+(AK4^2)+(AK3^2)+(AK2^2))</f>
        <v>1.0996203571446073</v>
      </c>
      <c r="AN8" s="8">
        <v>8.2713872000249786</v>
      </c>
      <c r="AO8" s="5">
        <v>2.3123088396288745E-4</v>
      </c>
      <c r="AP8" s="52">
        <f>(AG9/AN8)*100</f>
        <v>96.064192690379727</v>
      </c>
      <c r="AQ8" s="44">
        <f>AP8*SQRT(((AO8/AN8)^2)+((AH9/AG9)^2))</f>
        <v>0.84318892282195657</v>
      </c>
    </row>
    <row r="9" spans="1:43" s="35" customFormat="1" ht="15.75" thickBot="1" x14ac:dyDescent="0.3">
      <c r="A9" s="26" t="s">
        <v>20</v>
      </c>
      <c r="B9" s="27">
        <v>43374.458333333336</v>
      </c>
      <c r="C9" s="27">
        <v>43375.111805555556</v>
      </c>
      <c r="D9" s="28">
        <v>9.34</v>
      </c>
      <c r="E9" s="29">
        <v>6.04</v>
      </c>
      <c r="F9" s="30">
        <f t="shared" si="7"/>
        <v>0.56413599999999997</v>
      </c>
      <c r="G9" s="28">
        <f t="shared" si="8"/>
        <v>1.7400000000000002</v>
      </c>
      <c r="H9" s="30">
        <f t="shared" si="9"/>
        <v>0.75995662145677767</v>
      </c>
      <c r="I9" s="31">
        <f t="shared" si="10"/>
        <v>15.683333333290648</v>
      </c>
      <c r="J9" s="32">
        <f t="shared" si="11"/>
        <v>1.6666666666666666E-2</v>
      </c>
      <c r="K9" s="33">
        <f t="shared" si="0"/>
        <v>0.16226194353594381</v>
      </c>
      <c r="L9" s="30">
        <f t="shared" si="12"/>
        <v>1.7243564669116413E-4</v>
      </c>
      <c r="M9" s="33">
        <f t="shared" si="1"/>
        <v>1.4970807653792799</v>
      </c>
      <c r="N9" s="30">
        <f t="shared" si="13"/>
        <v>0.65386195879071196</v>
      </c>
      <c r="O9" s="33">
        <f t="shared" si="2"/>
        <v>0.24291923462072026</v>
      </c>
      <c r="P9" s="30">
        <f t="shared" si="3"/>
        <v>0.10609722629655287</v>
      </c>
      <c r="Q9" s="33">
        <f t="shared" si="14"/>
        <v>1.7400000000000002</v>
      </c>
      <c r="R9" s="33">
        <v>1.5902999999999992</v>
      </c>
      <c r="S9" s="30">
        <v>1.4142135623730951E-4</v>
      </c>
      <c r="T9" s="33">
        <f t="shared" si="4"/>
        <v>0.94138261043782978</v>
      </c>
      <c r="U9" s="30">
        <f t="shared" si="15"/>
        <v>0.41115636819722706</v>
      </c>
      <c r="V9" s="33">
        <f>SUM($T$2:T9)</f>
        <v>299.41271943834539</v>
      </c>
      <c r="W9" s="30">
        <f>SQRT((U9^2)+(U8^2)+(U7^2)+(U6^2)+(U5^2)+(U4^2)+(U3^2)+(U2^2))</f>
        <v>2.6239890578768721</v>
      </c>
      <c r="X9" s="33">
        <f t="shared" si="16"/>
        <v>2.4951346089654665E-2</v>
      </c>
      <c r="Y9" s="30">
        <f t="shared" si="17"/>
        <v>1.0897699313178532E-2</v>
      </c>
      <c r="Z9" s="30">
        <f t="shared" si="18"/>
        <v>1.1875985032045185E-4</v>
      </c>
      <c r="AA9" s="33">
        <f t="shared" si="5"/>
        <v>86.683333333348855</v>
      </c>
      <c r="AB9" s="33">
        <f t="shared" si="19"/>
        <v>1.6666666666666666E-2</v>
      </c>
      <c r="AC9" s="34">
        <f t="shared" si="20"/>
        <v>0.99976187074334977</v>
      </c>
      <c r="AD9" s="30">
        <f t="shared" si="21"/>
        <v>1.9222493188678538E-4</v>
      </c>
      <c r="AE9" s="33">
        <f t="shared" si="6"/>
        <v>2.4957289150368048E-2</v>
      </c>
      <c r="AF9" s="30">
        <f t="shared" si="22"/>
        <v>1.0900296048538574E-2</v>
      </c>
      <c r="AG9" s="33">
        <f>SUM(AE2:AE9)</f>
        <v>7.9458413379993997</v>
      </c>
      <c r="AH9" s="30">
        <f>SQRT((AF9^2)+(AF8^2)+(AF7^2)+(AF6^2)+(AF5^2)+(AF4^2)+(AF3^2)+(AF2^2))</f>
        <v>6.9743066895591316E-2</v>
      </c>
      <c r="AI9" s="33">
        <f>LN(2)/252288</f>
        <v>2.7474441137110973E-6</v>
      </c>
      <c r="AJ9" s="33">
        <f t="shared" si="23"/>
        <v>0.31409246785503753</v>
      </c>
      <c r="AK9" s="30">
        <f t="shared" si="24"/>
        <v>0.13721010159284106</v>
      </c>
      <c r="AL9" s="33">
        <f>SUM($AJ$2:AJ9)</f>
        <v>99.999999999999986</v>
      </c>
      <c r="AM9" s="30">
        <f>SQRT((AK9^2)+(AK8^2)+(AK7^2)+(AK6^2)+(AK5^2)+(AK4^2)+(AK3^2)+(AK2^2))</f>
        <v>1.1081477978257013</v>
      </c>
      <c r="AN9" s="33"/>
      <c r="AO9" s="30"/>
      <c r="AP9" s="33"/>
      <c r="AQ9" s="45"/>
    </row>
    <row r="10" spans="1:43" s="14" customFormat="1" x14ac:dyDescent="0.25">
      <c r="A10" s="15" t="s">
        <v>21</v>
      </c>
      <c r="B10" s="16">
        <v>43374.5</v>
      </c>
      <c r="C10" s="16">
        <v>43375.134722280091</v>
      </c>
      <c r="D10" s="17">
        <v>7.95</v>
      </c>
      <c r="E10" s="18">
        <v>6.55</v>
      </c>
      <c r="F10" s="19">
        <f t="shared" si="7"/>
        <v>0.52072499999999999</v>
      </c>
      <c r="G10" s="17">
        <f t="shared" si="8"/>
        <v>0.35000000000000053</v>
      </c>
      <c r="H10" s="19">
        <f t="shared" si="9"/>
        <v>0.72831254666180234</v>
      </c>
      <c r="I10" s="20">
        <f t="shared" si="10"/>
        <v>15.233334722172003</v>
      </c>
      <c r="J10" s="21">
        <f t="shared" si="11"/>
        <v>1.6666666666666666E-2</v>
      </c>
      <c r="K10" s="22">
        <f t="shared" si="0"/>
        <v>0.15799536155698646</v>
      </c>
      <c r="L10" s="19">
        <f t="shared" si="12"/>
        <v>1.7286143014484478E-4</v>
      </c>
      <c r="M10" s="22">
        <f t="shared" si="1"/>
        <v>0.30224646109929743</v>
      </c>
      <c r="N10" s="19">
        <f t="shared" si="13"/>
        <v>0.6289426292274245</v>
      </c>
      <c r="O10" s="22">
        <f t="shared" si="2"/>
        <v>4.7753538900703142E-2</v>
      </c>
      <c r="P10" s="19">
        <f t="shared" si="3"/>
        <v>9.9370031838533907E-2</v>
      </c>
      <c r="Q10" s="22">
        <f t="shared" si="14"/>
        <v>0.35000000000000059</v>
      </c>
      <c r="R10" s="22">
        <v>2.0136000000000003</v>
      </c>
      <c r="S10" s="19">
        <v>1.4142135623730951E-4</v>
      </c>
      <c r="T10" s="22">
        <f t="shared" si="4"/>
        <v>0.15010253332305193</v>
      </c>
      <c r="U10" s="19">
        <f t="shared" si="15"/>
        <v>0.31234735279383036</v>
      </c>
      <c r="V10" s="22">
        <f>SUM($T$10:T10)</f>
        <v>0.15010253332305193</v>
      </c>
      <c r="W10" s="19">
        <f>SQRT((U10^2))</f>
        <v>0.31234735279383036</v>
      </c>
      <c r="X10" s="22">
        <f t="shared" si="16"/>
        <v>5.0374410183216239E-3</v>
      </c>
      <c r="Y10" s="19">
        <f t="shared" si="17"/>
        <v>1.0482377153790409E-2</v>
      </c>
      <c r="Z10" s="19">
        <f t="shared" si="18"/>
        <v>1.0988023079430711E-4</v>
      </c>
      <c r="AA10" s="22">
        <f t="shared" si="5"/>
        <v>87.233334722172003</v>
      </c>
      <c r="AB10" s="22">
        <f t="shared" si="19"/>
        <v>1.6666666666666666E-2</v>
      </c>
      <c r="AC10" s="23">
        <f t="shared" si="20"/>
        <v>0.99976036000624957</v>
      </c>
      <c r="AD10" s="19">
        <f t="shared" si="21"/>
        <v>1.9101267559975204E-4</v>
      </c>
      <c r="AE10" s="22">
        <f t="shared" si="6"/>
        <v>5.0386484800118841E-3</v>
      </c>
      <c r="AF10" s="19">
        <f t="shared" si="22"/>
        <v>1.0484889796899575E-2</v>
      </c>
      <c r="AG10" s="22"/>
      <c r="AH10" s="19"/>
      <c r="AI10" s="22"/>
      <c r="AJ10" s="22">
        <f>(AE10/$AG$17)*100</f>
        <v>6.5324373402639746E-2</v>
      </c>
      <c r="AK10" s="19">
        <f>AJ10*SQRT(((AH$17/AG$17)^2)+((AF10/AE10)^2))</f>
        <v>0.13593425600139455</v>
      </c>
      <c r="AL10" s="22">
        <f>SUM($AJ$10:AJ10)</f>
        <v>6.5324373402639746E-2</v>
      </c>
      <c r="AM10" s="19">
        <f>SQRT((AK10^2))</f>
        <v>0.13593425600139455</v>
      </c>
      <c r="AN10" s="22"/>
      <c r="AO10" s="19"/>
      <c r="AP10" s="22"/>
      <c r="AQ10" s="43"/>
    </row>
    <row r="11" spans="1:43" s="25" customFormat="1" x14ac:dyDescent="0.25">
      <c r="A11" s="24" t="s">
        <v>22</v>
      </c>
      <c r="B11" s="9">
        <v>43374.5</v>
      </c>
      <c r="C11" s="9">
        <v>43375.15625</v>
      </c>
      <c r="D11" s="10">
        <v>7.37</v>
      </c>
      <c r="E11" s="6">
        <v>6.8</v>
      </c>
      <c r="F11" s="5">
        <f t="shared" si="7"/>
        <v>0.50116000000000005</v>
      </c>
      <c r="G11" s="10">
        <f t="shared" si="8"/>
        <v>-0.22999999999999954</v>
      </c>
      <c r="H11" s="5">
        <f t="shared" si="9"/>
        <v>0.71445502699610153</v>
      </c>
      <c r="I11" s="11">
        <f t="shared" si="10"/>
        <v>15.75</v>
      </c>
      <c r="J11" s="12">
        <f t="shared" si="11"/>
        <v>1.6666666666666666E-2</v>
      </c>
      <c r="K11" s="8">
        <f t="shared" si="0"/>
        <v>0.16289219035240143</v>
      </c>
      <c r="L11" s="5">
        <f t="shared" si="12"/>
        <v>1.7237268820359942E-4</v>
      </c>
      <c r="M11" s="8">
        <f t="shared" si="1"/>
        <v>-0.19778273679033018</v>
      </c>
      <c r="N11" s="5">
        <f t="shared" si="13"/>
        <v>-0.61437773370510862</v>
      </c>
      <c r="O11" s="8">
        <f t="shared" si="2"/>
        <v>-3.2217263209669375E-2</v>
      </c>
      <c r="P11" s="5">
        <f t="shared" si="3"/>
        <v>-0.10007734055391751</v>
      </c>
      <c r="Q11" s="8">
        <f t="shared" si="14"/>
        <v>-0.22999999999999954</v>
      </c>
      <c r="R11" s="8">
        <v>1.8178000000000001</v>
      </c>
      <c r="S11" s="5">
        <v>1.4142135623730951E-4</v>
      </c>
      <c r="T11" s="8">
        <f t="shared" si="4"/>
        <v>-0.10880335393900878</v>
      </c>
      <c r="U11" s="5">
        <f t="shared" si="15"/>
        <v>-0.33797872917691391</v>
      </c>
      <c r="V11" s="8">
        <f>SUM($T$10:T11)</f>
        <v>4.129917938404315E-2</v>
      </c>
      <c r="W11" s="5">
        <f>SQRT((U11^2)+(U10^2))</f>
        <v>0.46020700795767466</v>
      </c>
      <c r="X11" s="8">
        <f t="shared" si="16"/>
        <v>-3.2963789465055029E-3</v>
      </c>
      <c r="Y11" s="5">
        <f t="shared" si="17"/>
        <v>-1.0239628895085142E-2</v>
      </c>
      <c r="Z11" s="5">
        <f t="shared" si="18"/>
        <v>1.0484999990906257E-4</v>
      </c>
      <c r="AA11" s="8">
        <f t="shared" si="5"/>
        <v>87.75</v>
      </c>
      <c r="AB11" s="8">
        <f t="shared" si="19"/>
        <v>1.6666666666666666E-2</v>
      </c>
      <c r="AC11" s="13">
        <f t="shared" si="20"/>
        <v>0.99975894083845163</v>
      </c>
      <c r="AD11" s="5">
        <f t="shared" si="21"/>
        <v>1.8988773805098794E-4</v>
      </c>
      <c r="AE11" s="8">
        <f t="shared" si="6"/>
        <v>-3.2971737604476758E-3</v>
      </c>
      <c r="AF11" s="5">
        <f t="shared" si="22"/>
        <v>-1.0242097865750099E-2</v>
      </c>
      <c r="AG11" s="8"/>
      <c r="AH11" s="5"/>
      <c r="AI11" s="8"/>
      <c r="AJ11" s="8">
        <f t="shared" ref="AJ11:AJ17" si="25">(AE11/$AG$17)*100</f>
        <v>-4.2746742654363901E-2</v>
      </c>
      <c r="AK11" s="5">
        <f t="shared" ref="AK11:AK17" si="26">AJ11*SQRT(((AH$17/AG$17)^2)+((AF11/AE11)^2))</f>
        <v>-0.13278586343775178</v>
      </c>
      <c r="AL11" s="8">
        <f>SUM($AJ$10:AJ11)</f>
        <v>2.2577630748275845E-2</v>
      </c>
      <c r="AM11" s="5">
        <f>SQRT((AK11^2)+(AK10^2))</f>
        <v>0.1900268599002834</v>
      </c>
      <c r="AN11" s="8"/>
      <c r="AO11" s="5"/>
      <c r="AP11" s="8"/>
      <c r="AQ11" s="44"/>
    </row>
    <row r="12" spans="1:43" s="25" customFormat="1" x14ac:dyDescent="0.25">
      <c r="A12" s="24" t="s">
        <v>23</v>
      </c>
      <c r="B12" s="9">
        <v>43374.5</v>
      </c>
      <c r="C12" s="9">
        <v>43375.179166666669</v>
      </c>
      <c r="D12" s="10">
        <v>25.59</v>
      </c>
      <c r="E12" s="6">
        <v>3.65</v>
      </c>
      <c r="F12" s="5">
        <f t="shared" si="7"/>
        <v>0.93403499999999995</v>
      </c>
      <c r="G12" s="10">
        <f t="shared" si="8"/>
        <v>17.990000000000002</v>
      </c>
      <c r="H12" s="5">
        <f t="shared" si="9"/>
        <v>1.0638167235125606</v>
      </c>
      <c r="I12" s="11">
        <f t="shared" si="10"/>
        <v>16.300000000046566</v>
      </c>
      <c r="J12" s="12">
        <f t="shared" si="11"/>
        <v>1.6666666666666666E-2</v>
      </c>
      <c r="K12" s="8">
        <f t="shared" si="0"/>
        <v>0.16807366776489474</v>
      </c>
      <c r="L12" s="5">
        <f t="shared" si="12"/>
        <v>1.7185446601678382E-4</v>
      </c>
      <c r="M12" s="8">
        <f t="shared" si="1"/>
        <v>15.401425865907765</v>
      </c>
      <c r="N12" s="5">
        <f t="shared" si="13"/>
        <v>0.91088068688929358</v>
      </c>
      <c r="O12" s="8">
        <f t="shared" si="2"/>
        <v>2.5885741340922381</v>
      </c>
      <c r="P12" s="5">
        <f t="shared" si="3"/>
        <v>0.15311793603827381</v>
      </c>
      <c r="Q12" s="8">
        <f t="shared" si="14"/>
        <v>17.990000000000002</v>
      </c>
      <c r="R12" s="8">
        <v>1.6212</v>
      </c>
      <c r="S12" s="5">
        <v>1.4142135623730951E-4</v>
      </c>
      <c r="T12" s="8">
        <f t="shared" si="4"/>
        <v>9.5000159547913672</v>
      </c>
      <c r="U12" s="5">
        <f t="shared" si="15"/>
        <v>0.5618564505868745</v>
      </c>
      <c r="V12" s="8">
        <f>SUM($T$10:T12)</f>
        <v>9.5413151341754094</v>
      </c>
      <c r="W12" s="5">
        <f>SQRT((U12^2)+(U11^2)+(U10^2))</f>
        <v>0.72627347551692689</v>
      </c>
      <c r="X12" s="8">
        <f t="shared" si="16"/>
        <v>0.25669043109846273</v>
      </c>
      <c r="Y12" s="5">
        <f t="shared" si="17"/>
        <v>1.5181344781488224E-2</v>
      </c>
      <c r="Z12" s="5">
        <f t="shared" si="18"/>
        <v>2.3047322937441974E-4</v>
      </c>
      <c r="AA12" s="8">
        <f t="shared" si="5"/>
        <v>88.300000000046566</v>
      </c>
      <c r="AB12" s="8">
        <f t="shared" si="19"/>
        <v>1.6666666666666666E-2</v>
      </c>
      <c r="AC12" s="13">
        <f t="shared" si="20"/>
        <v>0.9997574301095935</v>
      </c>
      <c r="AD12" s="5">
        <f t="shared" si="21"/>
        <v>1.88704686694803E-4</v>
      </c>
      <c r="AE12" s="8">
        <f t="shared" si="6"/>
        <v>0.25675271157557117</v>
      </c>
      <c r="AF12" s="5">
        <f t="shared" si="22"/>
        <v>1.5185105544157156E-2</v>
      </c>
      <c r="AG12" s="8"/>
      <c r="AH12" s="5"/>
      <c r="AI12" s="8"/>
      <c r="AJ12" s="8">
        <f t="shared" si="25"/>
        <v>3.3287120682535325</v>
      </c>
      <c r="AK12" s="5">
        <f t="shared" si="26"/>
        <v>0.19902007675587324</v>
      </c>
      <c r="AL12" s="8">
        <f>SUM($AJ$10:AJ12)</f>
        <v>3.3512896990018084</v>
      </c>
      <c r="AM12" s="5">
        <f>SQRT((AK12^2)+(AK11^2)+(AK10^2))</f>
        <v>0.27517121658246818</v>
      </c>
      <c r="AN12" s="8"/>
      <c r="AO12" s="5"/>
      <c r="AP12" s="8"/>
      <c r="AQ12" s="44"/>
    </row>
    <row r="13" spans="1:43" s="25" customFormat="1" x14ac:dyDescent="0.25">
      <c r="A13" s="24" t="s">
        <v>24</v>
      </c>
      <c r="B13" s="9">
        <v>43374.5</v>
      </c>
      <c r="C13" s="9">
        <v>43375.20208333333</v>
      </c>
      <c r="D13" s="10">
        <v>289.95999999999998</v>
      </c>
      <c r="E13" s="6">
        <v>1.08</v>
      </c>
      <c r="F13" s="5">
        <f t="shared" si="7"/>
        <v>3.1315680000000001</v>
      </c>
      <c r="G13" s="10">
        <f t="shared" si="8"/>
        <v>282.35999999999996</v>
      </c>
      <c r="H13" s="5">
        <f t="shared" si="9"/>
        <v>3.1726964523294696</v>
      </c>
      <c r="I13" s="11">
        <f t="shared" si="10"/>
        <v>16.849999999918509</v>
      </c>
      <c r="J13" s="12">
        <f t="shared" si="11"/>
        <v>1.6666666666666666E-2</v>
      </c>
      <c r="K13" s="8">
        <f t="shared" si="0"/>
        <v>0.17322307319187902</v>
      </c>
      <c r="L13" s="5">
        <f t="shared" si="12"/>
        <v>1.713383513281076E-4</v>
      </c>
      <c r="M13" s="8">
        <f t="shared" si="1"/>
        <v>240.67034347680305</v>
      </c>
      <c r="N13" s="5">
        <f t="shared" si="13"/>
        <v>2.7147142371519988</v>
      </c>
      <c r="O13" s="8">
        <f t="shared" si="2"/>
        <v>41.689656523196916</v>
      </c>
      <c r="P13" s="5">
        <f t="shared" si="3"/>
        <v>0.47205566422125378</v>
      </c>
      <c r="Q13" s="8">
        <f t="shared" si="14"/>
        <v>282.35999999999996</v>
      </c>
      <c r="R13" s="8">
        <v>1.5712000000000002</v>
      </c>
      <c r="S13" s="5">
        <v>1.4142135623730951E-4</v>
      </c>
      <c r="T13" s="8">
        <f t="shared" si="4"/>
        <v>153.17613510488991</v>
      </c>
      <c r="U13" s="5">
        <f t="shared" si="15"/>
        <v>1.727851746753303</v>
      </c>
      <c r="V13" s="8">
        <f>SUM($T$10:T13)</f>
        <v>162.71745023906533</v>
      </c>
      <c r="W13" s="5">
        <f>SQRT((U13^2)+(U12^2)+(U11^2)+(U10^2))</f>
        <v>1.8742851490629371</v>
      </c>
      <c r="X13" s="8">
        <f t="shared" si="16"/>
        <v>4.0111723912800512</v>
      </c>
      <c r="Y13" s="5">
        <f t="shared" si="17"/>
        <v>4.524523728586665E-2</v>
      </c>
      <c r="Z13" s="5">
        <f t="shared" si="18"/>
        <v>2.0471314970543779E-3</v>
      </c>
      <c r="AA13" s="8">
        <f t="shared" si="5"/>
        <v>88.849999999918509</v>
      </c>
      <c r="AB13" s="8">
        <f t="shared" si="19"/>
        <v>1.6666666666666666E-2</v>
      </c>
      <c r="AC13" s="13">
        <f t="shared" si="20"/>
        <v>0.99975591938301878</v>
      </c>
      <c r="AD13" s="5">
        <f t="shared" si="21"/>
        <v>1.8753628200786639E-4</v>
      </c>
      <c r="AE13" s="8">
        <f t="shared" si="6"/>
        <v>4.0121516797374639</v>
      </c>
      <c r="AF13" s="5">
        <f t="shared" si="22"/>
        <v>4.5262540932273637E-2</v>
      </c>
      <c r="AG13" s="8"/>
      <c r="AH13" s="5"/>
      <c r="AI13" s="8"/>
      <c r="AJ13" s="8">
        <f t="shared" si="25"/>
        <v>52.016189562519401</v>
      </c>
      <c r="AK13" s="5">
        <f t="shared" si="26"/>
        <v>0.74311839299736104</v>
      </c>
      <c r="AL13" s="8">
        <f>SUM($AJ$10:AJ13)</f>
        <v>55.367479261521211</v>
      </c>
      <c r="AM13" s="5">
        <f>SQRT((AK13^2)+(AK12^2)+(AK11^2)+(AK10^2))</f>
        <v>0.79242926778764056</v>
      </c>
      <c r="AN13" s="8"/>
      <c r="AO13" s="5"/>
      <c r="AP13" s="8"/>
      <c r="AQ13" s="44"/>
    </row>
    <row r="14" spans="1:43" s="25" customFormat="1" x14ac:dyDescent="0.25">
      <c r="A14" s="24" t="s">
        <v>25</v>
      </c>
      <c r="B14" s="9">
        <v>43374.5</v>
      </c>
      <c r="C14" s="9">
        <v>43375.224999999999</v>
      </c>
      <c r="D14" s="10">
        <v>208.14</v>
      </c>
      <c r="E14" s="6">
        <v>1.28</v>
      </c>
      <c r="F14" s="5">
        <f t="shared" si="7"/>
        <v>2.6641919999999999</v>
      </c>
      <c r="G14" s="10">
        <f t="shared" si="8"/>
        <v>200.54</v>
      </c>
      <c r="H14" s="5">
        <f t="shared" si="9"/>
        <v>2.7124165706734651</v>
      </c>
      <c r="I14" s="11">
        <f t="shared" si="10"/>
        <v>17.399999999965075</v>
      </c>
      <c r="J14" s="12">
        <f t="shared" si="11"/>
        <v>1.6666666666666666E-2</v>
      </c>
      <c r="K14" s="8">
        <f t="shared" si="0"/>
        <v>0.17834060515377803</v>
      </c>
      <c r="L14" s="5">
        <f t="shared" si="12"/>
        <v>1.7082433443882757E-4</v>
      </c>
      <c r="M14" s="8">
        <f t="shared" si="1"/>
        <v>170.18848295890535</v>
      </c>
      <c r="N14" s="5">
        <f t="shared" si="13"/>
        <v>2.3076602026669479</v>
      </c>
      <c r="O14" s="8">
        <f t="shared" si="2"/>
        <v>30.35151704109462</v>
      </c>
      <c r="P14" s="5">
        <f t="shared" si="3"/>
        <v>0.4125750908543257</v>
      </c>
      <c r="Q14" s="8">
        <f t="shared" si="14"/>
        <v>200.53999999999996</v>
      </c>
      <c r="R14" s="8">
        <v>1.569</v>
      </c>
      <c r="S14" s="5">
        <v>1.4142135623730951E-4</v>
      </c>
      <c r="T14" s="8">
        <f t="shared" si="4"/>
        <v>108.46939640465607</v>
      </c>
      <c r="U14" s="5">
        <f t="shared" si="15"/>
        <v>1.470816562857143</v>
      </c>
      <c r="V14" s="8">
        <f>SUM($T$10:T14)</f>
        <v>271.18684664372142</v>
      </c>
      <c r="W14" s="5">
        <f>SQRT((U14^2)+(U13^2)+(U12^2)+(U11^2)+(U10^2))</f>
        <v>2.3824873937909468</v>
      </c>
      <c r="X14" s="8">
        <f t="shared" si="16"/>
        <v>2.836474715981756</v>
      </c>
      <c r="Y14" s="5">
        <f t="shared" si="17"/>
        <v>3.8461003377782466E-2</v>
      </c>
      <c r="Z14" s="5">
        <f t="shared" si="18"/>
        <v>1.4792487808257943E-3</v>
      </c>
      <c r="AA14" s="8">
        <f t="shared" si="5"/>
        <v>89.399999999965075</v>
      </c>
      <c r="AB14" s="8">
        <f t="shared" si="19"/>
        <v>1.6666666666666666E-2</v>
      </c>
      <c r="AC14" s="13">
        <f t="shared" si="20"/>
        <v>0.99975440865872633</v>
      </c>
      <c r="AD14" s="5">
        <f t="shared" si="21"/>
        <v>1.8638225366501059E-4</v>
      </c>
      <c r="AE14" s="8">
        <f t="shared" si="6"/>
        <v>2.8371715007360452</v>
      </c>
      <c r="AF14" s="5">
        <f t="shared" si="22"/>
        <v>3.8474087320261488E-2</v>
      </c>
      <c r="AG14" s="8"/>
      <c r="AH14" s="5"/>
      <c r="AI14" s="8"/>
      <c r="AJ14" s="8">
        <f t="shared" si="25"/>
        <v>36.782968936339074</v>
      </c>
      <c r="AK14" s="5">
        <f t="shared" si="26"/>
        <v>0.59393054973572845</v>
      </c>
      <c r="AL14" s="8">
        <f>SUM($AJ$10:AJ14)</f>
        <v>92.150448197860285</v>
      </c>
      <c r="AM14" s="5">
        <f>SQRT((AK14^2)+(AK13^2)+(AK12^2)+(AK11^2)+(AK10^2))</f>
        <v>0.99030179357397952</v>
      </c>
      <c r="AN14" s="8"/>
      <c r="AO14" s="5"/>
      <c r="AP14" s="8"/>
      <c r="AQ14" s="44"/>
    </row>
    <row r="15" spans="1:43" s="25" customFormat="1" x14ac:dyDescent="0.25">
      <c r="A15" s="24" t="s">
        <v>26</v>
      </c>
      <c r="B15" s="9">
        <v>43374.5</v>
      </c>
      <c r="C15" s="9">
        <v>43375.247916666667</v>
      </c>
      <c r="D15" s="10">
        <v>40.22</v>
      </c>
      <c r="E15" s="6">
        <v>2.91</v>
      </c>
      <c r="F15" s="5">
        <f t="shared" si="7"/>
        <v>1.1704019999999999</v>
      </c>
      <c r="G15" s="10">
        <f t="shared" si="8"/>
        <v>32.619999999999997</v>
      </c>
      <c r="H15" s="5">
        <f t="shared" si="9"/>
        <v>1.2763719996944463</v>
      </c>
      <c r="I15" s="11">
        <f t="shared" si="10"/>
        <v>17.950000000011642</v>
      </c>
      <c r="J15" s="12">
        <f t="shared" si="11"/>
        <v>1.6666666666666666E-2</v>
      </c>
      <c r="K15" s="8">
        <f t="shared" si="0"/>
        <v>0.18342646093733705</v>
      </c>
      <c r="L15" s="5">
        <f t="shared" si="12"/>
        <v>1.7031240569843835E-4</v>
      </c>
      <c r="M15" s="8">
        <f t="shared" si="1"/>
        <v>27.564027911090658</v>
      </c>
      <c r="N15" s="5">
        <f t="shared" si="13"/>
        <v>1.0788429622421172</v>
      </c>
      <c r="O15" s="8">
        <f t="shared" si="2"/>
        <v>5.0559720889093391</v>
      </c>
      <c r="P15" s="5">
        <f t="shared" si="3"/>
        <v>0.19794402229143154</v>
      </c>
      <c r="Q15" s="8">
        <f t="shared" si="14"/>
        <v>32.619999999999997</v>
      </c>
      <c r="R15" s="8">
        <v>1.6008000000000004</v>
      </c>
      <c r="S15" s="5">
        <v>1.4142135623730951E-4</v>
      </c>
      <c r="T15" s="8">
        <f t="shared" si="4"/>
        <v>17.218907990436438</v>
      </c>
      <c r="U15" s="5">
        <f t="shared" si="15"/>
        <v>0.67394159824337529</v>
      </c>
      <c r="V15" s="8">
        <f>SUM($T$10:T15)</f>
        <v>288.40575463415786</v>
      </c>
      <c r="W15" s="5">
        <f>SQRT((U15^2)+(U14^2)+(U13^2)+(U12^2)+(U11^2)+(U10^2))</f>
        <v>2.4759732347938681</v>
      </c>
      <c r="X15" s="8">
        <f t="shared" si="16"/>
        <v>0.45940046518484429</v>
      </c>
      <c r="Y15" s="5">
        <f t="shared" si="17"/>
        <v>1.7980716037368616E-2</v>
      </c>
      <c r="Z15" s="5">
        <f t="shared" si="18"/>
        <v>3.2330614921648496E-4</v>
      </c>
      <c r="AA15" s="8">
        <f t="shared" si="5"/>
        <v>89.950000000011642</v>
      </c>
      <c r="AB15" s="8">
        <f t="shared" si="19"/>
        <v>1.6666666666666666E-2</v>
      </c>
      <c r="AC15" s="13">
        <f t="shared" si="20"/>
        <v>0.99975289793671673</v>
      </c>
      <c r="AD15" s="5">
        <f t="shared" si="21"/>
        <v>1.8524233795378679E-4</v>
      </c>
      <c r="AE15" s="8">
        <f t="shared" si="6"/>
        <v>0.45951401204532827</v>
      </c>
      <c r="AF15" s="5">
        <f t="shared" si="22"/>
        <v>1.7985361740458717E-2</v>
      </c>
      <c r="AG15" s="8"/>
      <c r="AH15" s="5"/>
      <c r="AI15" s="8"/>
      <c r="AJ15" s="8">
        <f t="shared" si="25"/>
        <v>5.9574437521633428</v>
      </c>
      <c r="AK15" s="5">
        <f t="shared" si="26"/>
        <v>0.23894962249500162</v>
      </c>
      <c r="AL15" s="8">
        <f>SUM($AJ$10:AJ15)</f>
        <v>98.107891950023628</v>
      </c>
      <c r="AM15" s="5">
        <f>SQRT((AK15^2)+(AK14^2)+(AK13^2)+(AK12^2)+(AK11^2)+(AK10^2))</f>
        <v>1.0187220251110429</v>
      </c>
      <c r="AN15" s="8"/>
      <c r="AO15" s="5"/>
      <c r="AP15" s="8"/>
      <c r="AQ15" s="44"/>
    </row>
    <row r="16" spans="1:43" s="25" customFormat="1" x14ac:dyDescent="0.25">
      <c r="A16" s="24" t="s">
        <v>27</v>
      </c>
      <c r="B16" s="9">
        <v>43374.5</v>
      </c>
      <c r="C16" s="9">
        <v>43375.270833333336</v>
      </c>
      <c r="D16" s="10">
        <v>14.33</v>
      </c>
      <c r="E16" s="6">
        <v>4.88</v>
      </c>
      <c r="F16" s="5">
        <f t="shared" si="7"/>
        <v>0.69930399999999993</v>
      </c>
      <c r="G16" s="10">
        <f t="shared" si="8"/>
        <v>6.73</v>
      </c>
      <c r="H16" s="5">
        <f t="shared" si="9"/>
        <v>0.86504955026634156</v>
      </c>
      <c r="I16" s="11">
        <f>(C16-B16)*24</f>
        <v>18.500000000058208</v>
      </c>
      <c r="J16" s="12">
        <f t="shared" si="11"/>
        <v>1.6666666666666666E-2</v>
      </c>
      <c r="K16" s="8">
        <f t="shared" si="0"/>
        <v>0.18848083660977766</v>
      </c>
      <c r="L16" s="5">
        <f t="shared" si="12"/>
        <v>1.6980255550376995E-4</v>
      </c>
      <c r="M16" s="8">
        <f t="shared" si="1"/>
        <v>5.6626912211708715</v>
      </c>
      <c r="N16" s="5">
        <f t="shared" si="13"/>
        <v>0.72787946689569394</v>
      </c>
      <c r="O16" s="8">
        <f t="shared" si="2"/>
        <v>1.0673087788291293</v>
      </c>
      <c r="P16" s="5">
        <f t="shared" si="3"/>
        <v>0.13719470042392518</v>
      </c>
      <c r="Q16" s="8">
        <f t="shared" si="14"/>
        <v>6.73</v>
      </c>
      <c r="R16" s="8">
        <v>1.5482000000000005</v>
      </c>
      <c r="S16" s="5">
        <v>1.4142135623730951E-4</v>
      </c>
      <c r="T16" s="8">
        <f t="shared" si="4"/>
        <v>3.6575967066082353</v>
      </c>
      <c r="U16" s="5">
        <f t="shared" si="15"/>
        <v>0.47014575034880818</v>
      </c>
      <c r="V16" s="8">
        <f>SUM($T$10:T16)</f>
        <v>292.06335134076608</v>
      </c>
      <c r="W16" s="5">
        <f>SQRT((U16^2)+(U15^2)+(U14^2)+(U13^2)+(U12^2)+(U11^2)+(U10^2))</f>
        <v>2.5202143730219966</v>
      </c>
      <c r="X16" s="8">
        <f t="shared" si="16"/>
        <v>9.4378187019514531E-2</v>
      </c>
      <c r="Y16" s="5">
        <f t="shared" si="17"/>
        <v>1.2131324448261566E-2</v>
      </c>
      <c r="Z16" s="5">
        <f t="shared" si="18"/>
        <v>1.4716903286898878E-4</v>
      </c>
      <c r="AA16" s="8">
        <f t="shared" si="5"/>
        <v>90.500000000058208</v>
      </c>
      <c r="AB16" s="8">
        <f t="shared" si="19"/>
        <v>1.6666666666666666E-2</v>
      </c>
      <c r="AC16" s="13">
        <f t="shared" si="20"/>
        <v>0.99975138721698997</v>
      </c>
      <c r="AD16" s="5">
        <f t="shared" si="21"/>
        <v>1.8411627757207127E-4</v>
      </c>
      <c r="AE16" s="8">
        <f t="shared" si="6"/>
        <v>9.4401656478052293E-2</v>
      </c>
      <c r="AF16" s="5">
        <f t="shared" si="22"/>
        <v>1.2134353654720416E-2</v>
      </c>
      <c r="AG16" s="8"/>
      <c r="AH16" s="5"/>
      <c r="AI16" s="8"/>
      <c r="AJ16" s="8">
        <f t="shared" si="25"/>
        <v>1.2238855482900186</v>
      </c>
      <c r="AK16" s="5">
        <f t="shared" si="26"/>
        <v>0.15768312892799341</v>
      </c>
      <c r="AL16" s="8">
        <f>SUM($AJ$10:AJ16)</f>
        <v>99.331777498313642</v>
      </c>
      <c r="AM16" s="5">
        <f>SQRT((AK16^2)+(AK15^2)+(AK14^2)+(AK13^2)+(AK12^2)+(AK11^2)+(AK10^2))</f>
        <v>1.0308533036251406</v>
      </c>
      <c r="AN16" s="8"/>
      <c r="AO16" s="5"/>
      <c r="AP16" s="8"/>
      <c r="AQ16" s="44"/>
    </row>
    <row r="17" spans="1:43" s="35" customFormat="1" ht="15.75" thickBot="1" x14ac:dyDescent="0.3">
      <c r="A17" s="26" t="s">
        <v>28</v>
      </c>
      <c r="B17" s="27">
        <v>43374.5</v>
      </c>
      <c r="C17" s="27">
        <v>43375.293749999997</v>
      </c>
      <c r="D17" s="28">
        <v>11.29</v>
      </c>
      <c r="E17" s="29">
        <v>5.5</v>
      </c>
      <c r="F17" s="30">
        <f t="shared" si="7"/>
        <v>0.62095</v>
      </c>
      <c r="G17" s="28">
        <f t="shared" si="8"/>
        <v>3.6899999999999995</v>
      </c>
      <c r="H17" s="30">
        <f t="shared" si="9"/>
        <v>0.80303396098795221</v>
      </c>
      <c r="I17" s="31">
        <f t="shared" si="10"/>
        <v>19.049999999930151</v>
      </c>
      <c r="J17" s="32">
        <f t="shared" si="11"/>
        <v>1.6666666666666666E-2</v>
      </c>
      <c r="K17" s="33">
        <f t="shared" si="0"/>
        <v>0.19350392702312735</v>
      </c>
      <c r="L17" s="30">
        <f t="shared" si="12"/>
        <v>1.6929477429906986E-4</v>
      </c>
      <c r="M17" s="33">
        <f t="shared" si="1"/>
        <v>3.0917367898434205</v>
      </c>
      <c r="N17" s="30">
        <f t="shared" si="13"/>
        <v>0.67284273814034123</v>
      </c>
      <c r="O17" s="33">
        <f t="shared" si="2"/>
        <v>0.59826321015657924</v>
      </c>
      <c r="P17" s="30">
        <f t="shared" si="3"/>
        <v>0.1301987641991729</v>
      </c>
      <c r="Q17" s="33">
        <f t="shared" si="14"/>
        <v>3.6899999999999995</v>
      </c>
      <c r="R17" s="33">
        <v>1.5700000000000003</v>
      </c>
      <c r="S17" s="30">
        <v>1.4142135623730951E-4</v>
      </c>
      <c r="T17" s="33">
        <f t="shared" si="4"/>
        <v>1.9692591018110954</v>
      </c>
      <c r="U17" s="30">
        <f t="shared" si="15"/>
        <v>0.42856229030325849</v>
      </c>
      <c r="V17" s="33">
        <f>SUM($T$10:T17)</f>
        <v>294.03261044257715</v>
      </c>
      <c r="W17" s="30">
        <f>SQRT((U17^2)+(U16^2)+(U15^2)+(U14^2)+(U13^2)+(U12^2)+(U11^2)+(U10^2))</f>
        <v>2.5563931862404559</v>
      </c>
      <c r="X17" s="33">
        <f t="shared" si="16"/>
        <v>5.1528946497390343E-2</v>
      </c>
      <c r="Y17" s="30">
        <f t="shared" si="17"/>
        <v>1.1214045635672356E-2</v>
      </c>
      <c r="Z17" s="30">
        <f t="shared" si="18"/>
        <v>1.2575481951894221E-4</v>
      </c>
      <c r="AA17" s="33">
        <f t="shared" si="5"/>
        <v>91.049999999930151</v>
      </c>
      <c r="AB17" s="33">
        <f t="shared" si="19"/>
        <v>1.6666666666666666E-2</v>
      </c>
      <c r="AC17" s="34">
        <f t="shared" si="20"/>
        <v>0.99974987649954661</v>
      </c>
      <c r="AD17" s="30">
        <f t="shared" si="21"/>
        <v>1.830038214351663E-4</v>
      </c>
      <c r="AE17" s="33">
        <f t="shared" si="6"/>
        <v>5.1541838322411347E-2</v>
      </c>
      <c r="AF17" s="30">
        <f t="shared" si="22"/>
        <v>1.1216855201627329E-2</v>
      </c>
      <c r="AG17" s="33">
        <f>SUM(AE10:AE17)</f>
        <v>7.713274873614437</v>
      </c>
      <c r="AH17" s="30">
        <f>SQRT((AF17^2)+(AF16^2)+(AF15^2)+(AF14^2)+(AF13^2)+(AF12^2)+(AF11^2)+(AF10^2))</f>
        <v>6.7608487160060265E-2</v>
      </c>
      <c r="AI17" s="33"/>
      <c r="AJ17" s="33">
        <f t="shared" si="25"/>
        <v>0.66822250168635389</v>
      </c>
      <c r="AK17" s="30">
        <f t="shared" si="26"/>
        <v>0.14554063803427394</v>
      </c>
      <c r="AL17" s="33">
        <f>SUM($AJ$10:AJ17)</f>
        <v>100</v>
      </c>
      <c r="AM17" s="30">
        <f>SQRT((AK17^2)+(AK16^2)+(AK15^2)+(AK14^2)+(AK13^2)+(AK12^2)+(AK11^2)+(AK10^2))</f>
        <v>1.041076659480122</v>
      </c>
      <c r="AN17" s="33">
        <v>8.2744937936203176</v>
      </c>
      <c r="AO17" s="30">
        <v>2.3123088396288747E-4</v>
      </c>
      <c r="AP17" s="53">
        <f>(AG17/AN17)*100</f>
        <v>93.21748334093158</v>
      </c>
      <c r="AQ17" s="45">
        <f>AP17*SQRT(((AO17/AN17)^2)+((AH17/AG17)^2))</f>
        <v>0.81707512806332416</v>
      </c>
    </row>
    <row r="18" spans="1:43" ht="15.75" thickBot="1" x14ac:dyDescent="0.3">
      <c r="A18" s="50" t="s">
        <v>54</v>
      </c>
      <c r="B18" s="37">
        <v>43374.5</v>
      </c>
      <c r="C18" s="37">
        <v>43375.316666550927</v>
      </c>
      <c r="D18" s="38">
        <v>7.6</v>
      </c>
      <c r="E18" s="39">
        <v>6.7</v>
      </c>
      <c r="F18" s="7">
        <f t="shared" si="7"/>
        <v>0.50919999999999999</v>
      </c>
      <c r="G18" s="38">
        <f>D18-$D$18</f>
        <v>0</v>
      </c>
      <c r="H18" s="7">
        <f>SQRT((F18^2)+(F$18^2))</f>
        <v>0.72011754596038002</v>
      </c>
      <c r="I18" s="40">
        <f t="shared" si="10"/>
        <v>19.59999722224893</v>
      </c>
      <c r="J18" s="41">
        <f t="shared" si="11"/>
        <v>1.6666666666666666E-2</v>
      </c>
      <c r="K18" s="36">
        <f t="shared" si="0"/>
        <v>0.19849590069462664</v>
      </c>
      <c r="L18" s="7">
        <f t="shared" si="12"/>
        <v>1.6878905512403516E-4</v>
      </c>
      <c r="M18" s="36">
        <f t="shared" si="1"/>
        <v>0</v>
      </c>
      <c r="N18" s="7" t="e">
        <f t="shared" si="13"/>
        <v>#DIV/0!</v>
      </c>
      <c r="O18" s="36">
        <f t="shared" si="2"/>
        <v>0</v>
      </c>
      <c r="P18" s="7" t="e">
        <f t="shared" si="3"/>
        <v>#DIV/0!</v>
      </c>
      <c r="Q18" s="36">
        <f t="shared" si="14"/>
        <v>0</v>
      </c>
      <c r="R18" s="36">
        <v>1</v>
      </c>
      <c r="S18" s="7">
        <v>1.4142135623730951E-4</v>
      </c>
      <c r="T18" s="36">
        <f t="shared" si="4"/>
        <v>0</v>
      </c>
      <c r="U18" s="7" t="e">
        <f t="shared" si="15"/>
        <v>#DIV/0!</v>
      </c>
      <c r="V18" s="36">
        <f>SUM($T$10:T18)</f>
        <v>294.03261044257715</v>
      </c>
      <c r="W18" s="36" t="s">
        <v>77</v>
      </c>
      <c r="X18" s="36">
        <f t="shared" si="16"/>
        <v>0</v>
      </c>
      <c r="Y18" s="7" t="e">
        <f t="shared" si="17"/>
        <v>#DIV/0!</v>
      </c>
      <c r="Z18" s="7" t="e">
        <f t="shared" si="18"/>
        <v>#DIV/0!</v>
      </c>
      <c r="AA18" s="36">
        <f t="shared" si="5"/>
        <v>91.59999722224893</v>
      </c>
      <c r="AB18" s="36">
        <f t="shared" si="19"/>
        <v>1.6666666666666666E-2</v>
      </c>
      <c r="AC18" s="42">
        <f t="shared" si="20"/>
        <v>0.9997483657920152</v>
      </c>
      <c r="AD18" s="7">
        <f t="shared" si="21"/>
        <v>1.8190473000530909E-4</v>
      </c>
      <c r="AE18" s="36">
        <f t="shared" si="6"/>
        <v>0</v>
      </c>
      <c r="AF18" s="7" t="e">
        <f t="shared" si="22"/>
        <v>#DIV/0!</v>
      </c>
      <c r="AG18" s="36"/>
      <c r="AH18" s="7"/>
      <c r="AI18" s="36"/>
      <c r="AJ18" s="36">
        <f>(AE18/$AG$26)*100</f>
        <v>0</v>
      </c>
      <c r="AK18" s="7" t="e">
        <f>AJ18*SQRT(((AH$26/AG$26)^2)+((AF18/AE18)^2))</f>
        <v>#DIV/0!</v>
      </c>
      <c r="AL18" s="36">
        <f>SUM($AJ$18:AJ18)</f>
        <v>0</v>
      </c>
      <c r="AM18" s="7"/>
      <c r="AN18" s="36"/>
      <c r="AO18" s="7"/>
      <c r="AP18" s="36"/>
      <c r="AQ18" s="51"/>
    </row>
    <row r="19" spans="1:43" s="14" customFormat="1" x14ac:dyDescent="0.25">
      <c r="A19" s="15" t="s">
        <v>29</v>
      </c>
      <c r="B19" s="16">
        <v>43374.541666666664</v>
      </c>
      <c r="C19" s="16">
        <v>43375.546527777777</v>
      </c>
      <c r="D19" s="17">
        <v>8.59</v>
      </c>
      <c r="E19" s="18">
        <v>6.3</v>
      </c>
      <c r="F19" s="19">
        <f t="shared" si="7"/>
        <v>0.54117000000000004</v>
      </c>
      <c r="G19" s="17">
        <f>D19-$D$35</f>
        <v>0.67999999999999972</v>
      </c>
      <c r="H19" s="19">
        <f>SQRT((F19^2)+(F$35^2))</f>
        <v>0.75029297402348116</v>
      </c>
      <c r="I19" s="20">
        <f t="shared" si="10"/>
        <v>24.116666666697711</v>
      </c>
      <c r="J19" s="21">
        <f t="shared" si="11"/>
        <v>1.6666666666666666E-2</v>
      </c>
      <c r="K19" s="22">
        <f t="shared" si="0"/>
        <v>0.23833927375390696</v>
      </c>
      <c r="L19" s="19">
        <f t="shared" si="12"/>
        <v>1.6471269782557024E-4</v>
      </c>
      <c r="M19" s="22">
        <f t="shared" si="1"/>
        <v>0.54912253403596323</v>
      </c>
      <c r="N19" s="19">
        <f t="shared" si="13"/>
        <v>0.60588655879355879</v>
      </c>
      <c r="O19" s="22">
        <f t="shared" si="2"/>
        <v>0.13087746596403652</v>
      </c>
      <c r="P19" s="19">
        <f t="shared" si="3"/>
        <v>0.14440659072548934</v>
      </c>
      <c r="Q19" s="22">
        <f t="shared" si="14"/>
        <v>0.67999999999999972</v>
      </c>
      <c r="R19" s="22">
        <v>2.0015999999999998</v>
      </c>
      <c r="S19" s="19">
        <v>1.4142135623730951E-4</v>
      </c>
      <c r="T19" s="22">
        <f t="shared" si="4"/>
        <v>0.27434179358311517</v>
      </c>
      <c r="U19" s="19">
        <f t="shared" si="15"/>
        <v>0.30270111912258296</v>
      </c>
      <c r="V19" s="22">
        <f>SUM($T$19:T19)</f>
        <v>0.27434179358311517</v>
      </c>
      <c r="W19" s="19">
        <f>SQRT((U19^2))</f>
        <v>0.30270111912258296</v>
      </c>
      <c r="X19" s="22">
        <f t="shared" si="16"/>
        <v>9.1520422339327213E-3</v>
      </c>
      <c r="Y19" s="19">
        <f t="shared" si="17"/>
        <v>1.0098109313225981E-2</v>
      </c>
      <c r="Z19" s="19">
        <f t="shared" si="18"/>
        <v>1.0197181170186129E-4</v>
      </c>
      <c r="AA19" s="22">
        <f t="shared" si="5"/>
        <v>97.116666666639503</v>
      </c>
      <c r="AB19" s="22">
        <f t="shared" si="19"/>
        <v>1.6666666666666666E-2</v>
      </c>
      <c r="AC19" s="23">
        <f t="shared" si="20"/>
        <v>0.99973321297981144</v>
      </c>
      <c r="AD19" s="19">
        <f t="shared" si="21"/>
        <v>1.7156911154626585E-4</v>
      </c>
      <c r="AE19" s="22">
        <f t="shared" si="6"/>
        <v>9.1544845315822652E-3</v>
      </c>
      <c r="AF19" s="19">
        <f t="shared" si="22"/>
        <v>1.010080419882476E-2</v>
      </c>
      <c r="AG19" s="22"/>
      <c r="AH19" s="19"/>
      <c r="AI19" s="22"/>
      <c r="AJ19" s="22">
        <f t="shared" ref="AJ19:AJ26" si="27">(AE19/$AG$26)*100</f>
        <v>0.11556373807866563</v>
      </c>
      <c r="AK19" s="19">
        <f t="shared" ref="AK19:AK26" si="28">AJ19*SQRT(((AH$26/AG$26)^2)+((AF19/AE19)^2))</f>
        <v>0.12751345101781161</v>
      </c>
      <c r="AL19" s="22">
        <f>SUM($AJ$18:AJ19)</f>
        <v>0.11556373807866563</v>
      </c>
      <c r="AM19" s="19">
        <f>SQRT((AK19^2))</f>
        <v>0.12751345101781161</v>
      </c>
      <c r="AN19" s="22"/>
      <c r="AO19" s="19"/>
      <c r="AP19" s="22"/>
      <c r="AQ19" s="43"/>
    </row>
    <row r="20" spans="1:43" s="25" customFormat="1" x14ac:dyDescent="0.25">
      <c r="A20" s="24" t="s">
        <v>30</v>
      </c>
      <c r="B20" s="9">
        <v>43374.541666666664</v>
      </c>
      <c r="C20" s="9">
        <v>43375.568749999999</v>
      </c>
      <c r="D20" s="10">
        <v>9.0399999999999991</v>
      </c>
      <c r="E20" s="6">
        <v>6.14</v>
      </c>
      <c r="F20" s="5">
        <f t="shared" si="7"/>
        <v>0.55505599999999988</v>
      </c>
      <c r="G20" s="10">
        <f t="shared" ref="G20:G35" si="29">D20-$D$35</f>
        <v>1.129999999999999</v>
      </c>
      <c r="H20" s="5">
        <f t="shared" ref="H20:H35" si="30">SQRT((F20^2)+(F$35^2))</f>
        <v>0.76036947670523969</v>
      </c>
      <c r="I20" s="11">
        <f t="shared" si="10"/>
        <v>24.650000000023283</v>
      </c>
      <c r="J20" s="12">
        <f t="shared" si="11"/>
        <v>1.6666666666666666E-2</v>
      </c>
      <c r="K20" s="8">
        <f t="shared" si="0"/>
        <v>0.24291132017597883</v>
      </c>
      <c r="L20" s="5">
        <f t="shared" si="12"/>
        <v>1.6424024352653779E-4</v>
      </c>
      <c r="M20" s="8">
        <f t="shared" si="1"/>
        <v>0.90915577133854308</v>
      </c>
      <c r="N20" s="5">
        <f t="shared" si="13"/>
        <v>0.61176517440625322</v>
      </c>
      <c r="O20" s="8">
        <f t="shared" si="2"/>
        <v>0.22084422866145584</v>
      </c>
      <c r="P20" s="5">
        <f t="shared" si="3"/>
        <v>0.14860476117203561</v>
      </c>
      <c r="Q20" s="8">
        <f t="shared" si="14"/>
        <v>1.129999999999999</v>
      </c>
      <c r="R20" s="8">
        <v>1.8277000000000001</v>
      </c>
      <c r="S20" s="5">
        <v>1.4142135623730951E-4</v>
      </c>
      <c r="T20" s="8">
        <f t="shared" si="4"/>
        <v>0.49743161970703237</v>
      </c>
      <c r="U20" s="5">
        <f t="shared" si="15"/>
        <v>0.33471859629639072</v>
      </c>
      <c r="V20" s="8">
        <f>SUM($T$19:T20)</f>
        <v>0.77177341329014748</v>
      </c>
      <c r="W20" s="5">
        <f>SQRT((U20^2)+(U19^2))</f>
        <v>0.45129204094986025</v>
      </c>
      <c r="X20" s="8">
        <f t="shared" si="16"/>
        <v>1.5152596188975718E-2</v>
      </c>
      <c r="Y20" s="5">
        <f t="shared" si="17"/>
        <v>1.0196086240104221E-2</v>
      </c>
      <c r="Z20" s="5">
        <f t="shared" si="18"/>
        <v>1.0396017461564264E-4</v>
      </c>
      <c r="AA20" s="8">
        <f t="shared" si="5"/>
        <v>97.649999999965075</v>
      </c>
      <c r="AB20" s="8">
        <f t="shared" si="19"/>
        <v>1.6666666666666666E-2</v>
      </c>
      <c r="AC20" s="13">
        <f t="shared" si="20"/>
        <v>0.99973174806828136</v>
      </c>
      <c r="AD20" s="5">
        <f t="shared" si="21"/>
        <v>1.7063180543926249E-4</v>
      </c>
      <c r="AE20" s="8">
        <f t="shared" si="6"/>
        <v>1.5156661992833702E-2</v>
      </c>
      <c r="AF20" s="5">
        <f t="shared" si="22"/>
        <v>1.0198822421912418E-2</v>
      </c>
      <c r="AG20" s="8"/>
      <c r="AH20" s="5"/>
      <c r="AI20" s="8"/>
      <c r="AJ20" s="8">
        <f t="shared" si="27"/>
        <v>0.19133360383579781</v>
      </c>
      <c r="AK20" s="5">
        <f t="shared" si="28"/>
        <v>0.12875702997319424</v>
      </c>
      <c r="AL20" s="8">
        <f>SUM($AJ$18:AJ20)</f>
        <v>0.30689734191446344</v>
      </c>
      <c r="AM20" s="5">
        <f>SQRT((AK20^2)+(AK19^2))</f>
        <v>0.18121272846571757</v>
      </c>
      <c r="AN20" s="8"/>
      <c r="AO20" s="5"/>
      <c r="AP20" s="8"/>
      <c r="AQ20" s="44"/>
    </row>
    <row r="21" spans="1:43" s="25" customFormat="1" x14ac:dyDescent="0.25">
      <c r="A21" s="24" t="s">
        <v>31</v>
      </c>
      <c r="B21" s="9">
        <v>43374.541666608799</v>
      </c>
      <c r="C21" s="9">
        <v>43375.591666666667</v>
      </c>
      <c r="D21" s="10">
        <v>13.13</v>
      </c>
      <c r="E21" s="6">
        <v>5.0999999999999996</v>
      </c>
      <c r="F21" s="5">
        <f t="shared" si="7"/>
        <v>0.66962999999999995</v>
      </c>
      <c r="G21" s="10">
        <f t="shared" si="29"/>
        <v>5.2200000000000006</v>
      </c>
      <c r="H21" s="5">
        <f t="shared" si="30"/>
        <v>0.8476313555249122</v>
      </c>
      <c r="I21" s="11">
        <f t="shared" si="10"/>
        <v>25.200001388846431</v>
      </c>
      <c r="J21" s="12">
        <f t="shared" si="11"/>
        <v>1.6666666666666666E-2</v>
      </c>
      <c r="K21" s="8">
        <f t="shared" si="0"/>
        <v>0.24759751199403146</v>
      </c>
      <c r="L21" s="5">
        <f t="shared" si="12"/>
        <v>1.6375495922500133E-4</v>
      </c>
      <c r="M21" s="8">
        <f t="shared" si="1"/>
        <v>4.1840416879774711</v>
      </c>
      <c r="N21" s="5">
        <f t="shared" si="13"/>
        <v>0.67941654105265614</v>
      </c>
      <c r="O21" s="8">
        <f t="shared" si="2"/>
        <v>1.0359583120225295</v>
      </c>
      <c r="P21" s="5">
        <f t="shared" si="3"/>
        <v>0.16822324046948195</v>
      </c>
      <c r="Q21" s="8">
        <f t="shared" si="14"/>
        <v>5.2200000000000006</v>
      </c>
      <c r="R21" s="8">
        <v>1.5983000000000001</v>
      </c>
      <c r="S21" s="5">
        <v>1.4142135623730951E-4</v>
      </c>
      <c r="T21" s="8">
        <f t="shared" si="4"/>
        <v>2.6178074754285623</v>
      </c>
      <c r="U21" s="5">
        <f t="shared" si="15"/>
        <v>0.42508705619556375</v>
      </c>
      <c r="V21" s="8">
        <f>SUM($T$19:T21)</f>
        <v>3.3895808887187098</v>
      </c>
      <c r="W21" s="5">
        <f>SQRT((U21^2)+(U20^2)+(U19^2))</f>
        <v>0.61997057314819448</v>
      </c>
      <c r="X21" s="8">
        <f t="shared" si="16"/>
        <v>6.9734028132957857E-2</v>
      </c>
      <c r="Y21" s="5">
        <f t="shared" si="17"/>
        <v>1.132360901754427E-2</v>
      </c>
      <c r="Z21" s="5">
        <f t="shared" si="18"/>
        <v>1.2822412118220991E-4</v>
      </c>
      <c r="AA21" s="8">
        <f t="shared" si="5"/>
        <v>98.200000000011642</v>
      </c>
      <c r="AB21" s="8">
        <f t="shared" si="19"/>
        <v>1.6666666666666666E-2</v>
      </c>
      <c r="AC21" s="13">
        <f t="shared" si="20"/>
        <v>0.99973023738051403</v>
      </c>
      <c r="AD21" s="5">
        <f t="shared" si="21"/>
        <v>1.696758719247107E-4</v>
      </c>
      <c r="AE21" s="8">
        <f t="shared" si="6"/>
        <v>6.9752844843099335E-2</v>
      </c>
      <c r="AF21" s="5">
        <f t="shared" si="22"/>
        <v>1.1326670715039504E-2</v>
      </c>
      <c r="AG21" s="8"/>
      <c r="AH21" s="5"/>
      <c r="AI21" s="8"/>
      <c r="AJ21" s="8">
        <f t="shared" si="27"/>
        <v>0.88054105765106205</v>
      </c>
      <c r="AK21" s="5">
        <f t="shared" si="28"/>
        <v>0.14317260959811748</v>
      </c>
      <c r="AL21" s="8">
        <f>SUM($AJ$18:AJ21)</f>
        <v>1.1874383995655255</v>
      </c>
      <c r="AM21" s="5">
        <f>SQRT((AK21^2)+(AK20^2)+(AK19^2))</f>
        <v>0.23094685340381851</v>
      </c>
      <c r="AN21" s="8"/>
      <c r="AO21" s="5"/>
      <c r="AP21" s="8"/>
      <c r="AQ21" s="44"/>
    </row>
    <row r="22" spans="1:43" s="25" customFormat="1" x14ac:dyDescent="0.25">
      <c r="A22" s="24" t="s">
        <v>32</v>
      </c>
      <c r="B22" s="9">
        <v>43374.541666608799</v>
      </c>
      <c r="C22" s="9">
        <v>43375.614583333336</v>
      </c>
      <c r="D22" s="10">
        <v>130.07</v>
      </c>
      <c r="E22" s="6">
        <v>1.62</v>
      </c>
      <c r="F22" s="5">
        <f t="shared" si="7"/>
        <v>2.1071340000000003</v>
      </c>
      <c r="G22" s="10">
        <f t="shared" si="29"/>
        <v>122.16</v>
      </c>
      <c r="H22" s="5">
        <f t="shared" si="30"/>
        <v>2.1702737781038137</v>
      </c>
      <c r="I22" s="11">
        <f t="shared" si="10"/>
        <v>25.750001388892997</v>
      </c>
      <c r="J22" s="12">
        <f t="shared" si="11"/>
        <v>1.6666666666666666E-2</v>
      </c>
      <c r="K22" s="8">
        <f t="shared" si="0"/>
        <v>0.25225468571977638</v>
      </c>
      <c r="L22" s="5">
        <f t="shared" si="12"/>
        <v>1.6327163243609499E-4</v>
      </c>
      <c r="M22" s="8">
        <f t="shared" si="1"/>
        <v>97.552040645617026</v>
      </c>
      <c r="N22" s="5">
        <f t="shared" si="13"/>
        <v>1.7342427519247732</v>
      </c>
      <c r="O22" s="8">
        <f t="shared" si="2"/>
        <v>24.607959354382974</v>
      </c>
      <c r="P22" s="5">
        <f t="shared" si="3"/>
        <v>0.43776070895262448</v>
      </c>
      <c r="Q22" s="8">
        <f t="shared" si="14"/>
        <v>122.16</v>
      </c>
      <c r="R22" s="8">
        <v>1.5052000000000003</v>
      </c>
      <c r="S22" s="5">
        <v>1.4142135623730951E-4</v>
      </c>
      <c r="T22" s="8">
        <f t="shared" si="4"/>
        <v>64.810019031103508</v>
      </c>
      <c r="U22" s="5">
        <f t="shared" si="15"/>
        <v>1.1521837442006158</v>
      </c>
      <c r="V22" s="8">
        <f>SUM($T$19:T22)</f>
        <v>68.199599919822219</v>
      </c>
      <c r="W22" s="5">
        <f>SQRT((U22^2)+(U21^2)+(U20^2)+(U19^2))</f>
        <v>1.3083924839167531</v>
      </c>
      <c r="X22" s="8">
        <f t="shared" si="16"/>
        <v>1.6258673440936171</v>
      </c>
      <c r="Y22" s="5">
        <f t="shared" si="17"/>
        <v>2.8904045865412887E-2</v>
      </c>
      <c r="Z22" s="5">
        <f t="shared" si="18"/>
        <v>8.3544386738989185E-4</v>
      </c>
      <c r="AA22" s="8">
        <f t="shared" si="5"/>
        <v>98.750000000058208</v>
      </c>
      <c r="AB22" s="8">
        <f t="shared" si="19"/>
        <v>1.6666666666666666E-2</v>
      </c>
      <c r="AC22" s="13">
        <f t="shared" si="20"/>
        <v>0.99972872669502943</v>
      </c>
      <c r="AD22" s="5">
        <f t="shared" si="21"/>
        <v>1.6873058678387176E-4</v>
      </c>
      <c r="AE22" s="8">
        <f t="shared" si="6"/>
        <v>1.6263085181802457</v>
      </c>
      <c r="AF22" s="5">
        <f t="shared" si="22"/>
        <v>2.8913191794562622E-2</v>
      </c>
      <c r="AG22" s="8"/>
      <c r="AH22" s="5"/>
      <c r="AI22" s="8"/>
      <c r="AJ22" s="8">
        <f t="shared" si="27"/>
        <v>20.53007910840838</v>
      </c>
      <c r="AK22" s="5">
        <f t="shared" si="28"/>
        <v>0.40302576618870339</v>
      </c>
      <c r="AL22" s="8">
        <f>SUM($AJ$18:AJ22)</f>
        <v>21.717517507973906</v>
      </c>
      <c r="AM22" s="5">
        <f>SQRT((AK22^2)+(AK21^2)+(AK20^2)+(AK19^2))</f>
        <v>0.46450642332385056</v>
      </c>
      <c r="AN22" s="8"/>
      <c r="AO22" s="5"/>
      <c r="AP22" s="8"/>
      <c r="AQ22" s="44"/>
    </row>
    <row r="23" spans="1:43" s="25" customFormat="1" x14ac:dyDescent="0.25">
      <c r="A23" s="24" t="s">
        <v>33</v>
      </c>
      <c r="B23" s="9">
        <v>43374.541666608799</v>
      </c>
      <c r="C23" s="9">
        <v>43375.637499999997</v>
      </c>
      <c r="D23" s="10">
        <v>340.16</v>
      </c>
      <c r="E23" s="6">
        <v>1</v>
      </c>
      <c r="F23" s="5">
        <f t="shared" si="7"/>
        <v>3.4016000000000002</v>
      </c>
      <c r="G23" s="10">
        <f t="shared" si="29"/>
        <v>332.25</v>
      </c>
      <c r="H23" s="5">
        <f t="shared" si="30"/>
        <v>3.4410691852924145</v>
      </c>
      <c r="I23" s="11">
        <f t="shared" si="10"/>
        <v>26.30000138876494</v>
      </c>
      <c r="J23" s="12">
        <f t="shared" si="11"/>
        <v>1.6666666666666666E-2</v>
      </c>
      <c r="K23" s="8">
        <f t="shared" si="0"/>
        <v>0.25688303276225044</v>
      </c>
      <c r="L23" s="5">
        <f t="shared" si="12"/>
        <v>1.6279025297693707E-4</v>
      </c>
      <c r="M23" s="8">
        <f t="shared" si="1"/>
        <v>264.34440702872291</v>
      </c>
      <c r="N23" s="5">
        <f t="shared" si="13"/>
        <v>2.7429002217382292</v>
      </c>
      <c r="O23" s="8">
        <f t="shared" si="2"/>
        <v>67.905592971277088</v>
      </c>
      <c r="P23" s="5">
        <f t="shared" si="3"/>
        <v>0.70591738388105907</v>
      </c>
      <c r="Q23" s="8">
        <f t="shared" si="14"/>
        <v>332.25</v>
      </c>
      <c r="R23" s="8">
        <v>1.5667</v>
      </c>
      <c r="S23" s="5">
        <v>1.4142135623730951E-4</v>
      </c>
      <c r="T23" s="8">
        <f t="shared" si="4"/>
        <v>168.72688263785213</v>
      </c>
      <c r="U23" s="5">
        <f t="shared" si="15"/>
        <v>1.7508163723125119</v>
      </c>
      <c r="V23" s="8">
        <f>SUM($T$19:T23)</f>
        <v>236.92648255767435</v>
      </c>
      <c r="W23" s="5">
        <f>SQRT((U23^2)+(U22^2)+(U21^2)+(U20^2)+(U19^2))</f>
        <v>2.1856918496273425</v>
      </c>
      <c r="X23" s="8">
        <f t="shared" si="16"/>
        <v>4.4057401171453821</v>
      </c>
      <c r="Y23" s="5">
        <f t="shared" si="17"/>
        <v>4.5715003695637156E-2</v>
      </c>
      <c r="Z23" s="5">
        <f t="shared" si="18"/>
        <v>2.0898615628921189E-3</v>
      </c>
      <c r="AA23" s="8">
        <f t="shared" si="5"/>
        <v>99.299999999930151</v>
      </c>
      <c r="AB23" s="8">
        <f t="shared" si="19"/>
        <v>1.6666666666666666E-2</v>
      </c>
      <c r="AC23" s="13">
        <f t="shared" si="20"/>
        <v>0.99972721601182823</v>
      </c>
      <c r="AD23" s="5">
        <f t="shared" si="21"/>
        <v>1.6779577308031747E-4</v>
      </c>
      <c r="AE23" s="8">
        <f t="shared" si="6"/>
        <v>4.4069422604308253</v>
      </c>
      <c r="AF23" s="5">
        <f t="shared" si="22"/>
        <v>4.5733459304551589E-2</v>
      </c>
      <c r="AG23" s="8"/>
      <c r="AH23" s="5"/>
      <c r="AI23" s="8"/>
      <c r="AJ23" s="8">
        <f t="shared" si="27"/>
        <v>55.632047807306293</v>
      </c>
      <c r="AK23" s="5">
        <f t="shared" si="28"/>
        <v>0.74013225065606214</v>
      </c>
      <c r="AL23" s="8">
        <f>SUM($AJ$18:AJ23)</f>
        <v>77.349565315280202</v>
      </c>
      <c r="AM23" s="5">
        <f>SQRT((AK23^2)+(AK22^2)+(AK21^2)+(AK20^2)+(AK19^2))</f>
        <v>0.8738203280825666</v>
      </c>
      <c r="AN23" s="8"/>
      <c r="AO23" s="5"/>
      <c r="AP23" s="8"/>
      <c r="AQ23" s="44"/>
    </row>
    <row r="24" spans="1:43" s="25" customFormat="1" x14ac:dyDescent="0.25">
      <c r="A24" s="24" t="s">
        <v>34</v>
      </c>
      <c r="B24" s="9">
        <v>43374.541666608799</v>
      </c>
      <c r="C24" s="9">
        <v>43375.660416666666</v>
      </c>
      <c r="D24" s="10">
        <v>118.94</v>
      </c>
      <c r="E24" s="6">
        <v>1.69</v>
      </c>
      <c r="F24" s="5">
        <f t="shared" si="7"/>
        <v>2.0100859999999998</v>
      </c>
      <c r="G24" s="10">
        <f t="shared" si="29"/>
        <v>111.03</v>
      </c>
      <c r="H24" s="5">
        <f t="shared" si="30"/>
        <v>2.0761792565587873</v>
      </c>
      <c r="I24" s="11">
        <f t="shared" si="10"/>
        <v>26.850001388811506</v>
      </c>
      <c r="J24" s="12">
        <f t="shared" si="11"/>
        <v>1.6666666666666666E-2</v>
      </c>
      <c r="K24" s="8">
        <f t="shared" si="0"/>
        <v>0.26148273155397939</v>
      </c>
      <c r="L24" s="5">
        <f t="shared" si="12"/>
        <v>1.6231081193596026E-4</v>
      </c>
      <c r="M24" s="8">
        <f t="shared" si="1"/>
        <v>88.015473555651269</v>
      </c>
      <c r="N24" s="5">
        <f t="shared" si="13"/>
        <v>1.646731110268228</v>
      </c>
      <c r="O24" s="8">
        <f t="shared" si="2"/>
        <v>23.014526444348732</v>
      </c>
      <c r="P24" s="5">
        <f t="shared" si="3"/>
        <v>0.43082866670732894</v>
      </c>
      <c r="Q24" s="8">
        <f t="shared" si="14"/>
        <v>111.03</v>
      </c>
      <c r="R24" s="8">
        <v>1.5834999999999999</v>
      </c>
      <c r="S24" s="5">
        <v>1.4142135623730951E-4</v>
      </c>
      <c r="T24" s="8">
        <f t="shared" si="4"/>
        <v>55.582869312062691</v>
      </c>
      <c r="U24" s="5">
        <f t="shared" si="15"/>
        <v>1.0399430826029596</v>
      </c>
      <c r="V24" s="8">
        <f>SUM($T$19:T24)</f>
        <v>292.50935186973703</v>
      </c>
      <c r="W24" s="5">
        <f>SQRT((U24^2)+(U23^2)+(U22^2)+(U21^2)+(U20^2)+(U19^2))</f>
        <v>2.4204814555334111</v>
      </c>
      <c r="X24" s="8">
        <f t="shared" si="16"/>
        <v>1.4669245592608544</v>
      </c>
      <c r="Y24" s="5">
        <f t="shared" si="17"/>
        <v>2.7445518504470467E-2</v>
      </c>
      <c r="Z24" s="5">
        <f t="shared" si="18"/>
        <v>7.5325648597923082E-4</v>
      </c>
      <c r="AA24" s="8">
        <f t="shared" si="5"/>
        <v>99.849999999976717</v>
      </c>
      <c r="AB24" s="8">
        <f t="shared" si="19"/>
        <v>1.6666666666666666E-2</v>
      </c>
      <c r="AC24" s="13">
        <f t="shared" si="20"/>
        <v>0.99972570533090921</v>
      </c>
      <c r="AD24" s="5">
        <f t="shared" si="21"/>
        <v>1.668712577751865E-4</v>
      </c>
      <c r="AE24" s="8">
        <f t="shared" si="6"/>
        <v>1.4673270392455322</v>
      </c>
      <c r="AF24" s="5">
        <f t="shared" si="22"/>
        <v>2.7454141240803812E-2</v>
      </c>
      <c r="AG24" s="8"/>
      <c r="AH24" s="5"/>
      <c r="AI24" s="8"/>
      <c r="AJ24" s="8">
        <f t="shared" si="27"/>
        <v>18.523139894344887</v>
      </c>
      <c r="AK24" s="5">
        <f t="shared" si="28"/>
        <v>0.3793307747420549</v>
      </c>
      <c r="AL24" s="8">
        <f>SUM($AJ$18:AJ24)</f>
        <v>95.872705209625082</v>
      </c>
      <c r="AM24" s="5">
        <f>SQRT((AK24^2)+(AK23^2)+(AK22^2)+(AK21^2)+(AK20^2)+(AK19^2))</f>
        <v>0.95260369642193388</v>
      </c>
      <c r="AN24" s="8"/>
      <c r="AO24" s="5"/>
      <c r="AP24" s="8"/>
      <c r="AQ24" s="44"/>
    </row>
    <row r="25" spans="1:43" s="25" customFormat="1" x14ac:dyDescent="0.25">
      <c r="A25" s="24" t="s">
        <v>35</v>
      </c>
      <c r="B25" s="9">
        <v>43374.541666608799</v>
      </c>
      <c r="C25" s="9">
        <v>43375.683333333334</v>
      </c>
      <c r="D25" s="10">
        <v>26.92</v>
      </c>
      <c r="E25" s="6">
        <v>3.56</v>
      </c>
      <c r="F25" s="5">
        <f t="shared" si="7"/>
        <v>0.95835200000000009</v>
      </c>
      <c r="G25" s="10">
        <f t="shared" si="29"/>
        <v>19.010000000000002</v>
      </c>
      <c r="H25" s="5">
        <f t="shared" si="30"/>
        <v>1.0901894944792856</v>
      </c>
      <c r="I25" s="11">
        <f t="shared" si="10"/>
        <v>27.400001388858072</v>
      </c>
      <c r="J25" s="12">
        <f t="shared" si="11"/>
        <v>1.6666666666666666E-2</v>
      </c>
      <c r="K25" s="8">
        <f t="shared" si="0"/>
        <v>0.26605395941864385</v>
      </c>
      <c r="L25" s="5">
        <f t="shared" si="12"/>
        <v>1.6183330044576319E-4</v>
      </c>
      <c r="M25" s="8">
        <f t="shared" si="1"/>
        <v>15.01515781264896</v>
      </c>
      <c r="N25" s="5">
        <f t="shared" si="13"/>
        <v>0.86114087663923766</v>
      </c>
      <c r="O25" s="8">
        <f t="shared" si="2"/>
        <v>3.9948421873510394</v>
      </c>
      <c r="P25" s="5">
        <f t="shared" si="3"/>
        <v>0.22912282558950869</v>
      </c>
      <c r="Q25" s="8">
        <f t="shared" si="14"/>
        <v>19.009999999999998</v>
      </c>
      <c r="R25" s="8">
        <v>1.5473999999999997</v>
      </c>
      <c r="S25" s="5">
        <v>1.4142135623730951E-4</v>
      </c>
      <c r="T25" s="8">
        <f t="shared" si="4"/>
        <v>9.7034753862278418</v>
      </c>
      <c r="U25" s="5">
        <f t="shared" si="15"/>
        <v>0.55650896344960854</v>
      </c>
      <c r="V25" s="8">
        <f>SUM($T$19:T25)</f>
        <v>302.2128272559649</v>
      </c>
      <c r="W25" s="5">
        <f>SQRT((U25^2)+(U24^2)+(U23^2)+(U22^2)+(U21^2)+(U20^2)+(U19^2))</f>
        <v>2.4836329646267981</v>
      </c>
      <c r="X25" s="8">
        <f t="shared" si="16"/>
        <v>0.25025263021081601</v>
      </c>
      <c r="Y25" s="5">
        <f t="shared" si="17"/>
        <v>1.4352347943987294E-2</v>
      </c>
      <c r="Z25" s="5">
        <f t="shared" si="18"/>
        <v>2.0598989150527632E-4</v>
      </c>
      <c r="AA25" s="8">
        <f t="shared" si="5"/>
        <v>100.40000000002328</v>
      </c>
      <c r="AB25" s="8">
        <f t="shared" si="19"/>
        <v>1.6666666666666666E-2</v>
      </c>
      <c r="AC25" s="13">
        <f t="shared" si="20"/>
        <v>0.99972419465227313</v>
      </c>
      <c r="AD25" s="5">
        <f t="shared" si="21"/>
        <v>1.6595687162218481E-4</v>
      </c>
      <c r="AE25" s="8">
        <f t="shared" si="6"/>
        <v>0.25032167026612734</v>
      </c>
      <c r="AF25" s="5">
        <f t="shared" si="22"/>
        <v>1.4356367628966594E-2</v>
      </c>
      <c r="AG25" s="8"/>
      <c r="AH25" s="5"/>
      <c r="AI25" s="8"/>
      <c r="AJ25" s="8">
        <f t="shared" si="27"/>
        <v>3.1599930982732132</v>
      </c>
      <c r="AK25" s="5">
        <f t="shared" si="28"/>
        <v>0.18313021540880714</v>
      </c>
      <c r="AL25" s="8">
        <f>SUM($AJ$18:AJ25)</f>
        <v>99.032698307898301</v>
      </c>
      <c r="AM25" s="5">
        <f>SQRT((AK25^2)+(AK24^2)+(AK23^2)+(AK22^2)+(AK21^2)+(AK20^2)+(AK19^2))</f>
        <v>0.97004663714298189</v>
      </c>
      <c r="AN25" s="8"/>
      <c r="AO25" s="5"/>
      <c r="AP25" s="8"/>
      <c r="AQ25" s="44"/>
    </row>
    <row r="26" spans="1:43" s="35" customFormat="1" ht="15.75" thickBot="1" x14ac:dyDescent="0.3">
      <c r="A26" s="26" t="s">
        <v>36</v>
      </c>
      <c r="B26" s="27">
        <v>43374.541666608799</v>
      </c>
      <c r="C26" s="27">
        <v>43375.706250000003</v>
      </c>
      <c r="D26" s="28">
        <v>13.75</v>
      </c>
      <c r="E26" s="29">
        <v>4.9800000000000004</v>
      </c>
      <c r="F26" s="30">
        <f t="shared" si="7"/>
        <v>0.68475000000000008</v>
      </c>
      <c r="G26" s="28">
        <f t="shared" si="29"/>
        <v>5.84</v>
      </c>
      <c r="H26" s="30">
        <f t="shared" si="30"/>
        <v>0.8596261632064256</v>
      </c>
      <c r="I26" s="31">
        <f t="shared" si="10"/>
        <v>27.950001388904639</v>
      </c>
      <c r="J26" s="32">
        <f t="shared" si="11"/>
        <v>1.6666666666666666E-2</v>
      </c>
      <c r="K26" s="33">
        <f t="shared" si="0"/>
        <v>0.27059689258380226</v>
      </c>
      <c r="L26" s="30">
        <f t="shared" si="12"/>
        <v>1.6135770968227426E-4</v>
      </c>
      <c r="M26" s="33">
        <f t="shared" si="1"/>
        <v>4.5962649791502006</v>
      </c>
      <c r="N26" s="30">
        <f t="shared" si="13"/>
        <v>0.67655857018257315</v>
      </c>
      <c r="O26" s="33">
        <f t="shared" si="2"/>
        <v>1.243735020849799</v>
      </c>
      <c r="P26" s="30">
        <f t="shared" si="3"/>
        <v>0.18307614894863397</v>
      </c>
      <c r="Q26" s="33">
        <f t="shared" si="14"/>
        <v>5.84</v>
      </c>
      <c r="R26" s="33">
        <v>1.5636000000000001</v>
      </c>
      <c r="S26" s="30">
        <v>1.4142135623730951E-4</v>
      </c>
      <c r="T26" s="33">
        <f t="shared" si="4"/>
        <v>2.9395401503902536</v>
      </c>
      <c r="U26" s="30">
        <f t="shared" si="15"/>
        <v>0.43269295081922404</v>
      </c>
      <c r="V26" s="33">
        <f>SUM($T$19:T26)</f>
        <v>305.15236740635515</v>
      </c>
      <c r="W26" s="30">
        <f>SQRT((U26^2)+(U25^2)+(U24^2)+(U23^2)+(U22^2)+(U21^2)+(U20^2)+(U19^2))</f>
        <v>2.5210426201612588</v>
      </c>
      <c r="X26" s="33">
        <f t="shared" si="16"/>
        <v>7.6604416319170004E-2</v>
      </c>
      <c r="Y26" s="30">
        <f t="shared" si="17"/>
        <v>1.1275976169709552E-2</v>
      </c>
      <c r="Z26" s="30">
        <f t="shared" si="18"/>
        <v>1.271476385798577E-4</v>
      </c>
      <c r="AA26" s="33">
        <f t="shared" si="5"/>
        <v>100.95000000006985</v>
      </c>
      <c r="AB26" s="33">
        <f t="shared" si="19"/>
        <v>1.6666666666666666E-2</v>
      </c>
      <c r="AC26" s="34">
        <f t="shared" si="20"/>
        <v>0.99972268397591968</v>
      </c>
      <c r="AD26" s="30">
        <f t="shared" si="21"/>
        <v>1.6505244906310515E-4</v>
      </c>
      <c r="AE26" s="33">
        <f t="shared" si="6"/>
        <v>7.6625665844164415E-2</v>
      </c>
      <c r="AF26" s="30">
        <f t="shared" si="22"/>
        <v>1.127911114061063E-2</v>
      </c>
      <c r="AG26" s="33">
        <f>SUM(AE19:AE26)</f>
        <v>7.9215891453344103</v>
      </c>
      <c r="AH26" s="30">
        <f>SQRT((AF26^2)+(AF25^2)+(AF24^2)+(AF23^2)+(AF22^2)+(AF21^2)+(AF20^2)+(AF19^2))</f>
        <v>6.594627483295902E-2</v>
      </c>
      <c r="AI26" s="33"/>
      <c r="AJ26" s="33">
        <f t="shared" si="27"/>
        <v>0.96730169210170092</v>
      </c>
      <c r="AK26" s="30">
        <f t="shared" si="28"/>
        <v>0.14261198095884831</v>
      </c>
      <c r="AL26" s="33">
        <f>SUM($AJ$18:AJ26)</f>
        <v>100</v>
      </c>
      <c r="AM26" s="30">
        <f>SQRT((AK26^2)+(AK25^2)+(AK24^2)+(AK23^2)+(AK22^2)+(AK21^2)+(AK20^2)+(AK19^2))</f>
        <v>0.98047368926729228</v>
      </c>
      <c r="AN26" s="33">
        <v>8.2875741877059035</v>
      </c>
      <c r="AO26" s="30">
        <v>2.3123088396288745E-4</v>
      </c>
      <c r="AP26" s="53">
        <f>(AG26/AN26)*100</f>
        <v>95.583930423037316</v>
      </c>
      <c r="AQ26" s="45">
        <f>AP26*SQRT(((AO26/AN26)^2)+((AH26/AG26)^2))</f>
        <v>0.79572916890852596</v>
      </c>
    </row>
    <row r="27" spans="1:43" s="14" customFormat="1" x14ac:dyDescent="0.25">
      <c r="A27" s="15" t="s">
        <v>37</v>
      </c>
      <c r="B27" s="16">
        <v>43374.583333333336</v>
      </c>
      <c r="C27" s="16">
        <v>43375.729166666664</v>
      </c>
      <c r="D27" s="17">
        <v>6.89</v>
      </c>
      <c r="E27" s="18">
        <v>7.04</v>
      </c>
      <c r="F27" s="19">
        <f t="shared" si="7"/>
        <v>0.48505599999999999</v>
      </c>
      <c r="G27" s="17">
        <f t="shared" si="29"/>
        <v>-1.0200000000000005</v>
      </c>
      <c r="H27" s="19">
        <f t="shared" si="30"/>
        <v>0.71088248051629466</v>
      </c>
      <c r="I27" s="20">
        <f t="shared" si="10"/>
        <v>27.499999999883585</v>
      </c>
      <c r="J27" s="21">
        <f t="shared" si="11"/>
        <v>1.6666666666666666E-2</v>
      </c>
      <c r="K27" s="22">
        <f t="shared" si="0"/>
        <v>0.26688203518956111</v>
      </c>
      <c r="L27" s="19">
        <f t="shared" si="12"/>
        <v>1.6174668799435812E-4</v>
      </c>
      <c r="M27" s="22">
        <f t="shared" si="1"/>
        <v>-0.80512626406244669</v>
      </c>
      <c r="N27" s="19">
        <f t="shared" si="13"/>
        <v>-0.56112781581486426</v>
      </c>
      <c r="O27" s="22">
        <f t="shared" si="2"/>
        <v>-0.21487373593755377</v>
      </c>
      <c r="P27" s="19">
        <f t="shared" si="3"/>
        <v>-0.14975499010845181</v>
      </c>
      <c r="Q27" s="22">
        <f t="shared" si="14"/>
        <v>-1.0200000000000005</v>
      </c>
      <c r="R27" s="22">
        <v>1.9959000000000007</v>
      </c>
      <c r="S27" s="19">
        <v>1.4142135623730951E-4</v>
      </c>
      <c r="T27" s="22">
        <f t="shared" si="4"/>
        <v>-0.40339008169870555</v>
      </c>
      <c r="U27" s="19">
        <f t="shared" si="15"/>
        <v>-0.28114024686347083</v>
      </c>
      <c r="V27" s="22">
        <f>SUM($T$27:T27)</f>
        <v>-0.40339008169870555</v>
      </c>
      <c r="W27" s="19">
        <f>SQRT((U27^2))</f>
        <v>0.28114024686347083</v>
      </c>
      <c r="X27" s="22">
        <f t="shared" si="16"/>
        <v>-1.3418771067707445E-2</v>
      </c>
      <c r="Y27" s="19">
        <f t="shared" si="17"/>
        <v>-9.3521302635810703E-3</v>
      </c>
      <c r="Z27" s="19">
        <f t="shared" si="18"/>
        <v>8.7462340466988936E-5</v>
      </c>
      <c r="AA27" s="22">
        <f t="shared" si="5"/>
        <v>101.49999999994179</v>
      </c>
      <c r="AB27" s="22">
        <f t="shared" si="19"/>
        <v>1.6666666666666666E-2</v>
      </c>
      <c r="AC27" s="23">
        <f t="shared" si="20"/>
        <v>0.99972117330184951</v>
      </c>
      <c r="AD27" s="19">
        <f t="shared" si="21"/>
        <v>1.6415782812847666E-4</v>
      </c>
      <c r="AE27" s="22">
        <f t="shared" si="6"/>
        <v>-1.3422513622861787E-2</v>
      </c>
      <c r="AF27" s="19">
        <f t="shared" si="22"/>
        <v>-9.3547388741009197E-3</v>
      </c>
      <c r="AG27" s="22"/>
      <c r="AH27" s="19"/>
      <c r="AI27" s="22"/>
      <c r="AJ27" s="22">
        <f>(AE27/$AG$34)*100</f>
        <v>-0.16996873091866757</v>
      </c>
      <c r="AK27" s="19">
        <f>AJ27*SQRT(((AH$34/AG$34)^2)+((AF27/AE27)^2))</f>
        <v>-0.11846696619090072</v>
      </c>
      <c r="AL27" s="22">
        <f>SUM($AJ$27:AJ27)</f>
        <v>-0.16996873091866757</v>
      </c>
      <c r="AM27" s="19">
        <f>SQRT((AK27^2))</f>
        <v>0.11846696619090072</v>
      </c>
      <c r="AN27" s="22"/>
      <c r="AO27" s="19"/>
      <c r="AP27" s="22"/>
      <c r="AQ27" s="43"/>
    </row>
    <row r="28" spans="1:43" s="25" customFormat="1" x14ac:dyDescent="0.25">
      <c r="A28" s="24" t="s">
        <v>38</v>
      </c>
      <c r="B28" s="9">
        <v>43374.583333333336</v>
      </c>
      <c r="C28" s="9">
        <v>43375.752083333333</v>
      </c>
      <c r="D28" s="10">
        <v>7.64</v>
      </c>
      <c r="E28" s="6">
        <v>6.68</v>
      </c>
      <c r="F28" s="5">
        <f t="shared" si="7"/>
        <v>0.51035199999999992</v>
      </c>
      <c r="G28" s="10">
        <f t="shared" si="29"/>
        <v>-0.27000000000000046</v>
      </c>
      <c r="H28" s="5">
        <f t="shared" si="30"/>
        <v>0.72837747210701131</v>
      </c>
      <c r="I28" s="11">
        <f t="shared" si="10"/>
        <v>28.049999999930151</v>
      </c>
      <c r="J28" s="12">
        <f t="shared" si="11"/>
        <v>1.6666666666666666E-2</v>
      </c>
      <c r="K28" s="8">
        <f t="shared" si="0"/>
        <v>0.27141984278325382</v>
      </c>
      <c r="L28" s="5">
        <f t="shared" si="12"/>
        <v>1.6127144550441455E-4</v>
      </c>
      <c r="M28" s="8">
        <f t="shared" si="1"/>
        <v>-0.21236100846825381</v>
      </c>
      <c r="N28" s="5">
        <f t="shared" si="13"/>
        <v>-0.57288510471877863</v>
      </c>
      <c r="O28" s="8">
        <f t="shared" si="2"/>
        <v>-5.7638991531746682E-2</v>
      </c>
      <c r="P28" s="5">
        <f t="shared" si="3"/>
        <v>-0.15549238882723673</v>
      </c>
      <c r="Q28" s="8">
        <f t="shared" si="14"/>
        <v>-0.27000000000000052</v>
      </c>
      <c r="R28" s="8">
        <v>1.8326000000000002</v>
      </c>
      <c r="S28" s="5">
        <v>1.4142135623730951E-4</v>
      </c>
      <c r="T28" s="8">
        <f t="shared" si="4"/>
        <v>-0.11587962919799945</v>
      </c>
      <c r="U28" s="5">
        <f t="shared" si="15"/>
        <v>-0.31260782765097278</v>
      </c>
      <c r="V28" s="8">
        <f>SUM($T$27:T28)</f>
        <v>-0.51926971089670504</v>
      </c>
      <c r="W28" s="5">
        <f>SQRT((U28^2)+(U27^2))</f>
        <v>0.42043250625411166</v>
      </c>
      <c r="X28" s="8">
        <f t="shared" si="16"/>
        <v>-3.5393501411375636E-3</v>
      </c>
      <c r="Y28" s="5">
        <f t="shared" si="17"/>
        <v>-9.5480850786463112E-3</v>
      </c>
      <c r="Z28" s="5">
        <f t="shared" si="18"/>
        <v>9.1165928669068334E-5</v>
      </c>
      <c r="AA28" s="8">
        <f t="shared" si="5"/>
        <v>102.04999999998836</v>
      </c>
      <c r="AB28" s="8">
        <f t="shared" si="19"/>
        <v>1.6666666666666666E-2</v>
      </c>
      <c r="AC28" s="13">
        <f t="shared" si="20"/>
        <v>0.99971966263006162</v>
      </c>
      <c r="AD28" s="5">
        <f t="shared" si="21"/>
        <v>1.6327285033973144E-4</v>
      </c>
      <c r="AE28" s="8">
        <f t="shared" si="6"/>
        <v>-3.5403426314795533E-3</v>
      </c>
      <c r="AF28" s="5">
        <f t="shared" si="22"/>
        <v>-9.5507625317927305E-3</v>
      </c>
      <c r="AG28" s="8"/>
      <c r="AH28" s="5"/>
      <c r="AI28" s="8"/>
      <c r="AJ28" s="8">
        <f t="shared" ref="AJ28:AJ35" si="31">(AE28/$AG$34)*100</f>
        <v>-4.4831211276620653E-2</v>
      </c>
      <c r="AK28" s="5">
        <f t="shared" ref="AK28:AK34" si="32">AJ28*SQRT(((AH$34/AG$34)^2)+((AF28/AE28)^2))</f>
        <v>-0.1209414735499557</v>
      </c>
      <c r="AL28" s="8">
        <f>SUM($AJ$27:AJ28)</f>
        <v>-0.21479994219528822</v>
      </c>
      <c r="AM28" s="5">
        <f>SQRT((AK28^2)+(AK27^2))</f>
        <v>0.16929637356692154</v>
      </c>
      <c r="AN28" s="8"/>
      <c r="AO28" s="5"/>
      <c r="AP28" s="8"/>
      <c r="AQ28" s="44"/>
    </row>
    <row r="29" spans="1:43" s="25" customFormat="1" x14ac:dyDescent="0.25">
      <c r="A29" s="24" t="s">
        <v>39</v>
      </c>
      <c r="B29" s="9">
        <v>43374.583333333336</v>
      </c>
      <c r="C29" s="9">
        <v>43375.773611111108</v>
      </c>
      <c r="D29" s="10">
        <v>10.4</v>
      </c>
      <c r="E29" s="6">
        <v>5.73</v>
      </c>
      <c r="F29" s="5">
        <f t="shared" si="7"/>
        <v>0.59592000000000001</v>
      </c>
      <c r="G29" s="10">
        <f t="shared" si="29"/>
        <v>2.4900000000000002</v>
      </c>
      <c r="H29" s="5">
        <f t="shared" si="30"/>
        <v>0.790692876133964</v>
      </c>
      <c r="I29" s="11">
        <f t="shared" si="10"/>
        <v>28.566666666534729</v>
      </c>
      <c r="J29" s="12">
        <f t="shared" si="11"/>
        <v>1.6666666666666666E-2</v>
      </c>
      <c r="K29" s="8">
        <f t="shared" si="0"/>
        <v>0.2756570425476309</v>
      </c>
      <c r="L29" s="5">
        <f t="shared" si="12"/>
        <v>1.608267459445181E-4</v>
      </c>
      <c r="M29" s="8">
        <f t="shared" si="1"/>
        <v>1.9519352905599057</v>
      </c>
      <c r="N29" s="5">
        <f t="shared" si="13"/>
        <v>0.61983290518054557</v>
      </c>
      <c r="O29" s="8">
        <f t="shared" si="2"/>
        <v>0.53806470944009421</v>
      </c>
      <c r="P29" s="5">
        <f t="shared" si="3"/>
        <v>0.17086159390119493</v>
      </c>
      <c r="Q29" s="8">
        <f t="shared" si="14"/>
        <v>2.4899999999999998</v>
      </c>
      <c r="R29" s="8">
        <v>1.5933999999999999</v>
      </c>
      <c r="S29" s="5">
        <v>1.4142135623730951E-4</v>
      </c>
      <c r="T29" s="8">
        <f t="shared" si="4"/>
        <v>1.22501273412822</v>
      </c>
      <c r="U29" s="5">
        <f t="shared" si="15"/>
        <v>0.38900020672223062</v>
      </c>
      <c r="V29" s="8">
        <f>SUM($T$27:T29)</f>
        <v>0.70574302323151494</v>
      </c>
      <c r="W29" s="5">
        <f>SQRT((U29^2)+(U28^2)+(U27^2))</f>
        <v>0.57278674316454958</v>
      </c>
      <c r="X29" s="8">
        <f t="shared" si="16"/>
        <v>3.2532254842665094E-2</v>
      </c>
      <c r="Y29" s="5">
        <f t="shared" si="17"/>
        <v>1.033054841967576E-2</v>
      </c>
      <c r="Z29" s="5">
        <f t="shared" si="18"/>
        <v>1.0672023065126533E-4</v>
      </c>
      <c r="AA29" s="8">
        <f t="shared" si="5"/>
        <v>102.56666666659294</v>
      </c>
      <c r="AB29" s="8">
        <f t="shared" si="19"/>
        <v>1.6666666666666666E-2</v>
      </c>
      <c r="AC29" s="13">
        <f t="shared" si="20"/>
        <v>0.99971824351621941</v>
      </c>
      <c r="AD29" s="5">
        <f t="shared" si="21"/>
        <v>1.6245015331766948E-4</v>
      </c>
      <c r="AE29" s="8">
        <f t="shared" si="6"/>
        <v>3.2541423599755773E-2</v>
      </c>
      <c r="AF29" s="5">
        <f t="shared" si="22"/>
        <v>1.0333461291965274E-2</v>
      </c>
      <c r="AG29" s="8"/>
      <c r="AH29" s="5"/>
      <c r="AI29" s="8"/>
      <c r="AJ29" s="8">
        <f t="shared" si="31"/>
        <v>0.41207069159658699</v>
      </c>
      <c r="AK29" s="5">
        <f t="shared" si="32"/>
        <v>0.13089633471124787</v>
      </c>
      <c r="AL29" s="8">
        <f>SUM($AJ$27:AJ29)</f>
        <v>0.19727074940129877</v>
      </c>
      <c r="AM29" s="5">
        <f>SQRT((AK29^2)+(AK28^2)+(AK27^2))</f>
        <v>0.21399792649404265</v>
      </c>
      <c r="AN29" s="8"/>
      <c r="AO29" s="5"/>
      <c r="AP29" s="8"/>
      <c r="AQ29" s="44"/>
    </row>
    <row r="30" spans="1:43" s="25" customFormat="1" x14ac:dyDescent="0.25">
      <c r="A30" s="24" t="s">
        <v>40</v>
      </c>
      <c r="B30" s="9">
        <v>43374.583333333336</v>
      </c>
      <c r="C30" s="9">
        <v>43375.796527777777</v>
      </c>
      <c r="D30" s="10">
        <v>130.85</v>
      </c>
      <c r="E30" s="6">
        <v>1.61</v>
      </c>
      <c r="F30" s="5">
        <f t="shared" si="7"/>
        <v>2.1066849999999997</v>
      </c>
      <c r="G30" s="10">
        <f t="shared" si="29"/>
        <v>122.94</v>
      </c>
      <c r="H30" s="5">
        <f t="shared" si="30"/>
        <v>2.1698378435251788</v>
      </c>
      <c r="I30" s="11">
        <f t="shared" si="10"/>
        <v>29.116666666581295</v>
      </c>
      <c r="J30" s="12">
        <f t="shared" si="11"/>
        <v>1.6666666666666666E-2</v>
      </c>
      <c r="K30" s="8">
        <f t="shared" si="0"/>
        <v>0.28014053515119175</v>
      </c>
      <c r="L30" s="5">
        <f t="shared" si="12"/>
        <v>1.6035520043045971E-4</v>
      </c>
      <c r="M30" s="8">
        <f t="shared" si="1"/>
        <v>96.03633087478174</v>
      </c>
      <c r="N30" s="5">
        <f t="shared" si="13"/>
        <v>1.6958909085111622</v>
      </c>
      <c r="O30" s="8">
        <f t="shared" si="2"/>
        <v>26.903669125218276</v>
      </c>
      <c r="P30" s="5">
        <f t="shared" si="3"/>
        <v>0.47533731468725909</v>
      </c>
      <c r="Q30" s="8">
        <f t="shared" si="14"/>
        <v>122.94000000000001</v>
      </c>
      <c r="R30" s="8">
        <v>1.5968</v>
      </c>
      <c r="S30" s="5">
        <v>1.4142135623730951E-4</v>
      </c>
      <c r="T30" s="8">
        <f t="shared" si="4"/>
        <v>60.142992782303196</v>
      </c>
      <c r="U30" s="5">
        <f t="shared" si="15"/>
        <v>1.0620692869857062</v>
      </c>
      <c r="V30" s="8">
        <f>SUM($T$27:T30)</f>
        <v>60.848735805534709</v>
      </c>
      <c r="W30" s="5">
        <f>SQRT((U30^2)+(U29^2)+(U28^2)+(U27^2))</f>
        <v>1.2066796689691006</v>
      </c>
      <c r="X30" s="8">
        <f t="shared" si="16"/>
        <v>1.6006055145796956</v>
      </c>
      <c r="Y30" s="5">
        <f t="shared" si="17"/>
        <v>2.8264848475186035E-2</v>
      </c>
      <c r="Z30" s="5">
        <f t="shared" si="18"/>
        <v>7.9890165932522633E-4</v>
      </c>
      <c r="AA30" s="8">
        <f t="shared" si="5"/>
        <v>103.1166666666395</v>
      </c>
      <c r="AB30" s="8">
        <f t="shared" si="19"/>
        <v>1.6666666666666666E-2</v>
      </c>
      <c r="AC30" s="13">
        <f t="shared" si="20"/>
        <v>0.99971673284885876</v>
      </c>
      <c r="AD30" s="5">
        <f t="shared" si="21"/>
        <v>1.615834383140653E-4</v>
      </c>
      <c r="AE30" s="8">
        <f t="shared" si="6"/>
        <v>1.6010590420133357</v>
      </c>
      <c r="AF30" s="5">
        <f t="shared" si="22"/>
        <v>2.8274041503125517E-2</v>
      </c>
      <c r="AG30" s="8"/>
      <c r="AH30" s="5"/>
      <c r="AI30" s="8"/>
      <c r="AJ30" s="8">
        <f t="shared" si="31"/>
        <v>20.274143960141799</v>
      </c>
      <c r="AK30" s="5">
        <f t="shared" si="32"/>
        <v>0.39516890410676703</v>
      </c>
      <c r="AL30" s="8">
        <f>SUM($AJ$27:AJ30)</f>
        <v>20.471414709543097</v>
      </c>
      <c r="AM30" s="5">
        <f>SQRT((AK30^2)+(AK29^2)+(AK28^2)+(AK27^2))</f>
        <v>0.44939245133479144</v>
      </c>
      <c r="AN30" s="8"/>
      <c r="AO30" s="5"/>
      <c r="AP30" s="8"/>
      <c r="AQ30" s="44"/>
    </row>
    <row r="31" spans="1:43" s="25" customFormat="1" x14ac:dyDescent="0.25">
      <c r="A31" s="24" t="s">
        <v>41</v>
      </c>
      <c r="B31" s="9">
        <v>43374.583333333336</v>
      </c>
      <c r="C31" s="9">
        <v>43375.819444386572</v>
      </c>
      <c r="D31" s="10">
        <v>317.13</v>
      </c>
      <c r="E31" s="6">
        <v>1.04</v>
      </c>
      <c r="F31" s="5">
        <f t="shared" si="7"/>
        <v>3.298152</v>
      </c>
      <c r="G31" s="10">
        <f t="shared" si="29"/>
        <v>309.21999999999997</v>
      </c>
      <c r="H31" s="5">
        <f t="shared" si="30"/>
        <v>3.3388442900310578</v>
      </c>
      <c r="I31" s="11">
        <f t="shared" si="10"/>
        <v>29.666665277676657</v>
      </c>
      <c r="J31" s="12">
        <f t="shared" si="11"/>
        <v>1.6666666666666666E-2</v>
      </c>
      <c r="K31" s="8">
        <f t="shared" si="0"/>
        <v>0.28459626489598322</v>
      </c>
      <c r="L31" s="5">
        <f t="shared" si="12"/>
        <v>1.5988554956221859E-4</v>
      </c>
      <c r="M31" s="8">
        <f t="shared" si="1"/>
        <v>240.71376233141876</v>
      </c>
      <c r="N31" s="5">
        <f t="shared" si="13"/>
        <v>2.6026547053565818</v>
      </c>
      <c r="O31" s="8">
        <f t="shared" si="2"/>
        <v>68.506237668581207</v>
      </c>
      <c r="P31" s="5">
        <f t="shared" si="3"/>
        <v>0.74170500627891112</v>
      </c>
      <c r="Q31" s="8">
        <f t="shared" si="14"/>
        <v>309.21999999999997</v>
      </c>
      <c r="R31" s="8">
        <v>1.4250000000000007</v>
      </c>
      <c r="S31" s="5">
        <v>1.4142135623730951E-4</v>
      </c>
      <c r="T31" s="8">
        <f t="shared" si="4"/>
        <v>168.92193847818851</v>
      </c>
      <c r="U31" s="5">
        <f t="shared" si="15"/>
        <v>1.8265012909807079</v>
      </c>
      <c r="V31" s="8">
        <f>SUM($T$27:T31)</f>
        <v>229.77067428372322</v>
      </c>
      <c r="W31" s="5">
        <f>SQRT((U31^2)+(U30^2)+(U29^2)+(U28^2)+(U27^2))</f>
        <v>2.1891054770059779</v>
      </c>
      <c r="X31" s="8">
        <f t="shared" si="16"/>
        <v>4.0118960388569791</v>
      </c>
      <c r="Y31" s="5">
        <f t="shared" si="17"/>
        <v>4.337757842260969E-2</v>
      </c>
      <c r="Z31" s="5">
        <f t="shared" si="18"/>
        <v>1.8816143098096538E-3</v>
      </c>
      <c r="AA31" s="8">
        <f t="shared" si="5"/>
        <v>103.66666527773486</v>
      </c>
      <c r="AB31" s="8">
        <f t="shared" si="19"/>
        <v>1.6666666666666666E-2</v>
      </c>
      <c r="AC31" s="13">
        <f t="shared" si="20"/>
        <v>0.99971522218759579</v>
      </c>
      <c r="AD31" s="5">
        <f t="shared" si="21"/>
        <v>1.607259221192663E-4</v>
      </c>
      <c r="AE31" s="8">
        <f t="shared" si="6"/>
        <v>4.0130388632855585</v>
      </c>
      <c r="AF31" s="5">
        <f t="shared" si="22"/>
        <v>4.3394731397082671E-2</v>
      </c>
      <c r="AG31" s="8"/>
      <c r="AH31" s="5"/>
      <c r="AI31" s="8"/>
      <c r="AJ31" s="8">
        <f t="shared" si="31"/>
        <v>50.816943970775519</v>
      </c>
      <c r="AK31" s="5">
        <f t="shared" si="32"/>
        <v>0.69114616379591221</v>
      </c>
      <c r="AL31" s="8">
        <f>SUM($AJ$27:AJ31)</f>
        <v>71.288358680318623</v>
      </c>
      <c r="AM31" s="5">
        <f>SQRT((AK31^2)+(AK30^2)+(AK29^2)+(AK28^2)+(AK27^2))</f>
        <v>0.82440074905745864</v>
      </c>
      <c r="AN31" s="8"/>
      <c r="AO31" s="5"/>
      <c r="AP31" s="8"/>
      <c r="AQ31" s="44"/>
    </row>
    <row r="32" spans="1:43" s="25" customFormat="1" x14ac:dyDescent="0.25">
      <c r="A32" s="24" t="s">
        <v>42</v>
      </c>
      <c r="B32" s="9">
        <v>43374.583333333336</v>
      </c>
      <c r="C32" s="9">
        <v>43375.842361053241</v>
      </c>
      <c r="D32" s="10">
        <v>150.54</v>
      </c>
      <c r="E32" s="6">
        <v>1.51</v>
      </c>
      <c r="F32" s="5">
        <f t="shared" si="7"/>
        <v>2.2731539999999999</v>
      </c>
      <c r="G32" s="10">
        <f t="shared" si="29"/>
        <v>142.63</v>
      </c>
      <c r="H32" s="5">
        <f t="shared" si="30"/>
        <v>2.3318026686846807</v>
      </c>
      <c r="I32" s="11">
        <f t="shared" si="10"/>
        <v>30.216665277723223</v>
      </c>
      <c r="J32" s="12">
        <f t="shared" si="11"/>
        <v>1.6666666666666666E-2</v>
      </c>
      <c r="K32" s="8">
        <f t="shared" si="0"/>
        <v>0.28902442606176582</v>
      </c>
      <c r="L32" s="5">
        <f t="shared" si="12"/>
        <v>1.5941778232052002E-4</v>
      </c>
      <c r="M32" s="8">
        <f t="shared" si="1"/>
        <v>110.64957119219527</v>
      </c>
      <c r="N32" s="5">
        <f t="shared" si="13"/>
        <v>1.8099962625928616</v>
      </c>
      <c r="O32" s="8">
        <f t="shared" si="2"/>
        <v>31.980428807804735</v>
      </c>
      <c r="P32" s="5">
        <f t="shared" si="3"/>
        <v>0.52343043950943391</v>
      </c>
      <c r="Q32" s="8">
        <f t="shared" si="14"/>
        <v>142.63</v>
      </c>
      <c r="R32" s="8">
        <v>1.6173000000000002</v>
      </c>
      <c r="S32" s="5">
        <v>1.4142135623730951E-4</v>
      </c>
      <c r="T32" s="8">
        <f t="shared" si="4"/>
        <v>68.416231492113553</v>
      </c>
      <c r="U32" s="5">
        <f t="shared" si="15"/>
        <v>1.1191628783333598</v>
      </c>
      <c r="V32" s="8">
        <f>SUM($T$27:T32)</f>
        <v>298.18690577583675</v>
      </c>
      <c r="W32" s="5">
        <f>SQRT((U32^2)+(U31^2)+(U30^2)+(U29^2)+(U28^2)+(U27^2))</f>
        <v>2.4585988566045054</v>
      </c>
      <c r="X32" s="8">
        <f t="shared" si="16"/>
        <v>1.8441595198699212</v>
      </c>
      <c r="Y32" s="5">
        <f t="shared" si="17"/>
        <v>3.0166604376547695E-2</v>
      </c>
      <c r="Z32" s="5">
        <f t="shared" si="18"/>
        <v>9.1002401961114653E-4</v>
      </c>
      <c r="AA32" s="8">
        <f t="shared" si="5"/>
        <v>104.21666527778143</v>
      </c>
      <c r="AB32" s="8">
        <f t="shared" si="19"/>
        <v>1.6666666666666666E-2</v>
      </c>
      <c r="AC32" s="13">
        <f t="shared" si="20"/>
        <v>0.99971371152480071</v>
      </c>
      <c r="AD32" s="5">
        <f t="shared" si="21"/>
        <v>1.5987745479735917E-4</v>
      </c>
      <c r="AE32" s="8">
        <f t="shared" si="6"/>
        <v>1.8446876326795001</v>
      </c>
      <c r="AF32" s="5">
        <f t="shared" si="22"/>
        <v>3.0176685242132628E-2</v>
      </c>
      <c r="AG32" s="8"/>
      <c r="AH32" s="5"/>
      <c r="AI32" s="8"/>
      <c r="AJ32" s="8">
        <f t="shared" si="31"/>
        <v>23.359202655891718</v>
      </c>
      <c r="AK32" s="5">
        <f t="shared" si="32"/>
        <v>0.42796183383564335</v>
      </c>
      <c r="AL32" s="8">
        <f>SUM($AJ$27:AJ32)</f>
        <v>94.647561336210345</v>
      </c>
      <c r="AM32" s="5">
        <f>SQRT((AK32^2)+(AK31^2)+(AK30^2)+(AK29^2)+(AK28^2)+(AK27^2))</f>
        <v>0.92886378240647627</v>
      </c>
      <c r="AN32" s="8"/>
      <c r="AO32" s="5"/>
      <c r="AP32" s="8"/>
      <c r="AQ32" s="44"/>
    </row>
    <row r="33" spans="1:43" s="25" customFormat="1" x14ac:dyDescent="0.25">
      <c r="A33" s="24" t="s">
        <v>43</v>
      </c>
      <c r="B33" s="9">
        <v>43374.583333333336</v>
      </c>
      <c r="C33" s="9">
        <v>43375.865277719909</v>
      </c>
      <c r="D33" s="10">
        <v>32.78</v>
      </c>
      <c r="E33" s="6">
        <v>3.23</v>
      </c>
      <c r="F33" s="5">
        <f t="shared" si="7"/>
        <v>1.058794</v>
      </c>
      <c r="G33" s="10">
        <f t="shared" si="29"/>
        <v>24.87</v>
      </c>
      <c r="H33" s="5">
        <f t="shared" si="30"/>
        <v>1.1794572109258563</v>
      </c>
      <c r="I33" s="11">
        <f t="shared" si="10"/>
        <v>30.766665277769789</v>
      </c>
      <c r="J33" s="12">
        <f t="shared" si="11"/>
        <v>1.6666666666666666E-2</v>
      </c>
      <c r="K33" s="8">
        <f t="shared" si="0"/>
        <v>0.29342517807332125</v>
      </c>
      <c r="L33" s="5">
        <f t="shared" si="12"/>
        <v>1.5895189128894277E-4</v>
      </c>
      <c r="M33" s="8">
        <f t="shared" si="1"/>
        <v>19.228015985467525</v>
      </c>
      <c r="N33" s="5">
        <f t="shared" si="13"/>
        <v>0.91194618184133336</v>
      </c>
      <c r="O33" s="8">
        <f t="shared" si="2"/>
        <v>5.6419840145324764</v>
      </c>
      <c r="P33" s="5">
        <f t="shared" si="3"/>
        <v>0.2676054245843249</v>
      </c>
      <c r="Q33" s="8">
        <f t="shared" si="14"/>
        <v>24.87</v>
      </c>
      <c r="R33" s="8">
        <v>1.4585999999999997</v>
      </c>
      <c r="S33" s="5">
        <v>1.4142135623730951E-4</v>
      </c>
      <c r="T33" s="8">
        <f t="shared" si="4"/>
        <v>13.182514730198498</v>
      </c>
      <c r="U33" s="5">
        <f t="shared" si="15"/>
        <v>0.62522150515558472</v>
      </c>
      <c r="V33" s="8">
        <f>SUM($T$27:T33)</f>
        <v>311.36942050603523</v>
      </c>
      <c r="W33" s="5">
        <f>SQRT((U33^2)+(U32^2)+(U31^2)+(U30^2)+(U29^2)+(U28^2)+(U27^2))</f>
        <v>2.5368504623264645</v>
      </c>
      <c r="X33" s="8">
        <f t="shared" si="16"/>
        <v>0.32046693309112545</v>
      </c>
      <c r="Y33" s="5">
        <f t="shared" si="17"/>
        <v>1.5199103030688891E-2</v>
      </c>
      <c r="Z33" s="5">
        <f t="shared" si="18"/>
        <v>2.3101273293749623E-4</v>
      </c>
      <c r="AA33" s="8">
        <f t="shared" si="5"/>
        <v>104.766665277828</v>
      </c>
      <c r="AB33" s="8">
        <f t="shared" si="19"/>
        <v>1.6666666666666666E-2</v>
      </c>
      <c r="AC33" s="13">
        <f t="shared" si="20"/>
        <v>0.99971220086428825</v>
      </c>
      <c r="AD33" s="5">
        <f t="shared" si="21"/>
        <v>1.5903789597788214E-4</v>
      </c>
      <c r="AE33" s="8">
        <f t="shared" si="6"/>
        <v>0.32055918974887965</v>
      </c>
      <c r="AF33" s="5">
        <f t="shared" si="22"/>
        <v>1.5203564103773239E-2</v>
      </c>
      <c r="AG33" s="8"/>
      <c r="AH33" s="5"/>
      <c r="AI33" s="8"/>
      <c r="AJ33" s="8">
        <f t="shared" si="31"/>
        <v>4.059227667545982</v>
      </c>
      <c r="AK33" s="5">
        <f t="shared" si="32"/>
        <v>0.19541243692152305</v>
      </c>
      <c r="AL33" s="8">
        <f>SUM($AJ$27:AJ33)</f>
        <v>98.706789003756327</v>
      </c>
      <c r="AM33" s="5">
        <f>SQRT((AK33^2)+(AK32^2)+(AK31^2)+(AK30^2)+(AK29^2)+(AK28^2)+(AK27^2))</f>
        <v>0.94919647427183051</v>
      </c>
      <c r="AN33" s="8"/>
      <c r="AO33" s="5"/>
      <c r="AP33" s="8"/>
      <c r="AQ33" s="44"/>
    </row>
    <row r="34" spans="1:43" s="35" customFormat="1" ht="15.75" thickBot="1" x14ac:dyDescent="0.3">
      <c r="A34" s="26" t="s">
        <v>44</v>
      </c>
      <c r="B34" s="27">
        <v>43374.583333333336</v>
      </c>
      <c r="C34" s="27">
        <v>43375.888194386571</v>
      </c>
      <c r="D34" s="28">
        <v>15.86</v>
      </c>
      <c r="E34" s="29">
        <v>4.6399999999999997</v>
      </c>
      <c r="F34" s="30">
        <f t="shared" si="7"/>
        <v>0.73590399999999989</v>
      </c>
      <c r="G34" s="28">
        <f t="shared" si="29"/>
        <v>7.9499999999999993</v>
      </c>
      <c r="H34" s="30">
        <f>SQRT((F34^2)+(F$35^2))</f>
        <v>0.90090469817012275</v>
      </c>
      <c r="I34" s="31">
        <f t="shared" si="10"/>
        <v>31.316665277641732</v>
      </c>
      <c r="J34" s="32">
        <f t="shared" si="11"/>
        <v>1.6666666666666666E-2</v>
      </c>
      <c r="K34" s="33">
        <f t="shared" si="0"/>
        <v>0.29779869058472885</v>
      </c>
      <c r="L34" s="30">
        <f t="shared" si="12"/>
        <v>1.5848786790492009E-4</v>
      </c>
      <c r="M34" s="33">
        <f t="shared" si="1"/>
        <v>6.1257574519651374</v>
      </c>
      <c r="N34" s="30">
        <f t="shared" si="13"/>
        <v>0.69418673307592871</v>
      </c>
      <c r="O34" s="33">
        <f t="shared" si="2"/>
        <v>1.824242548034863</v>
      </c>
      <c r="P34" s="30">
        <f t="shared" si="3"/>
        <v>0.20673017984420106</v>
      </c>
      <c r="Q34" s="33">
        <f t="shared" si="14"/>
        <v>7.95</v>
      </c>
      <c r="R34" s="33">
        <v>1.5488</v>
      </c>
      <c r="S34" s="30">
        <v>1.4142135623730951E-4</v>
      </c>
      <c r="T34" s="33">
        <f t="shared" si="4"/>
        <v>3.955163644089061</v>
      </c>
      <c r="U34" s="30">
        <f t="shared" si="15"/>
        <v>0.44820955476712271</v>
      </c>
      <c r="V34" s="33">
        <f>SUM($T$27:T34)</f>
        <v>315.32458415012428</v>
      </c>
      <c r="W34" s="30">
        <f>SQRT((U34^2)+(U33^2)+(U32^2)+(U31^2)+(U30^2)+(U29^2)+(U28^2)+(U27^2))</f>
        <v>2.5761409265004387</v>
      </c>
      <c r="X34" s="33">
        <f t="shared" si="16"/>
        <v>0.10209595753275229</v>
      </c>
      <c r="Y34" s="30">
        <f t="shared" si="17"/>
        <v>1.1569778884598812E-2</v>
      </c>
      <c r="Z34" s="30">
        <f t="shared" si="18"/>
        <v>1.3385978343850852E-4</v>
      </c>
      <c r="AA34" s="33">
        <f t="shared" si="5"/>
        <v>105.31666527769994</v>
      </c>
      <c r="AB34" s="33">
        <f t="shared" si="19"/>
        <v>1.6666666666666666E-2</v>
      </c>
      <c r="AC34" s="34">
        <f t="shared" si="20"/>
        <v>0.99971069020605907</v>
      </c>
      <c r="AD34" s="30">
        <f t="shared" si="21"/>
        <v>1.5820710609126815E-4</v>
      </c>
      <c r="AE34" s="33">
        <f t="shared" si="6"/>
        <v>0.10212550344110895</v>
      </c>
      <c r="AF34" s="30">
        <f t="shared" si="22"/>
        <v>1.1573138388336507E-2</v>
      </c>
      <c r="AG34" s="33">
        <f>SUM(AE27:AE34)</f>
        <v>7.897048798513798</v>
      </c>
      <c r="AH34" s="30">
        <f>SQRT((AF34^2)+(AF33^2)+(AF32^2)+(AF31^2)+(AF30^2)+(AF29^2)+(AF28^2)+(AF27^2))</f>
        <v>6.514407869004786E-2</v>
      </c>
      <c r="AI34" s="33"/>
      <c r="AJ34" s="33">
        <f t="shared" si="31"/>
        <v>1.2932109962436686</v>
      </c>
      <c r="AK34" s="30">
        <f t="shared" si="32"/>
        <v>0.14693793428281698</v>
      </c>
      <c r="AL34" s="33">
        <f>SUM($AJ$27:AJ34)</f>
        <v>100</v>
      </c>
      <c r="AM34" s="30">
        <f>SQRT((AK34^2)+(AK33^2)+(AK32^2)+(AK31^2)+(AK30^2)+(AK29^2)+(AK28^2)+(AK27^2))</f>
        <v>0.96050231821759557</v>
      </c>
      <c r="AN34" s="33">
        <v>8.2921523256358558</v>
      </c>
      <c r="AO34" s="30">
        <v>2.3123088396288745E-4</v>
      </c>
      <c r="AP34" s="53">
        <f>(AG34/AN34)*100</f>
        <v>95.235211419108126</v>
      </c>
      <c r="AQ34" s="45">
        <f>AP34*SQRT(((AO34/AN34)^2)+((AH34/AG34)^2))</f>
        <v>0.78561570428791971</v>
      </c>
    </row>
    <row r="35" spans="1:43" ht="15.75" thickBot="1" x14ac:dyDescent="0.3">
      <c r="A35" s="50" t="s">
        <v>54</v>
      </c>
      <c r="B35" s="37">
        <v>43374.583333333336</v>
      </c>
      <c r="C35" s="37">
        <v>43375.911110937501</v>
      </c>
      <c r="D35" s="38">
        <v>7.91</v>
      </c>
      <c r="E35" s="39">
        <v>6.57</v>
      </c>
      <c r="F35" s="7">
        <f t="shared" si="7"/>
        <v>0.51968700000000012</v>
      </c>
      <c r="G35" s="38">
        <f t="shared" si="29"/>
        <v>0</v>
      </c>
      <c r="H35" s="7">
        <f t="shared" si="30"/>
        <v>0.73494840358898683</v>
      </c>
      <c r="I35" s="40">
        <f t="shared" si="10"/>
        <v>31.866662499960512</v>
      </c>
      <c r="J35" s="41">
        <f t="shared" si="11"/>
        <v>1.6666666666666666E-2</v>
      </c>
      <c r="K35" s="36">
        <f t="shared" si="0"/>
        <v>0.30214511032085301</v>
      </c>
      <c r="L35" s="7">
        <f t="shared" si="12"/>
        <v>1.5802570597680643E-4</v>
      </c>
      <c r="M35" s="36">
        <f t="shared" si="1"/>
        <v>0</v>
      </c>
      <c r="N35" s="7" t="e">
        <f t="shared" si="13"/>
        <v>#DIV/0!</v>
      </c>
      <c r="O35" s="36">
        <f t="shared" si="2"/>
        <v>0</v>
      </c>
      <c r="P35" s="7" t="e">
        <f t="shared" si="3"/>
        <v>#DIV/0!</v>
      </c>
      <c r="Q35" s="36">
        <f t="shared" si="14"/>
        <v>0</v>
      </c>
      <c r="R35" s="36">
        <v>1</v>
      </c>
      <c r="S35" s="7">
        <v>1.4142135623730951E-4</v>
      </c>
      <c r="T35" s="36">
        <f t="shared" si="4"/>
        <v>0</v>
      </c>
      <c r="U35" s="7" t="e">
        <f t="shared" si="15"/>
        <v>#DIV/0!</v>
      </c>
      <c r="V35" s="36">
        <f>SUM($T$27:T35)</f>
        <v>315.32458415012428</v>
      </c>
      <c r="W35" s="36" t="s">
        <v>77</v>
      </c>
      <c r="X35" s="36">
        <f t="shared" si="16"/>
        <v>0</v>
      </c>
      <c r="Y35" s="7" t="e">
        <f t="shared" si="17"/>
        <v>#DIV/0!</v>
      </c>
      <c r="Z35" s="7" t="e">
        <f t="shared" si="18"/>
        <v>#DIV/0!</v>
      </c>
      <c r="AA35" s="36">
        <f t="shared" si="5"/>
        <v>105.86666250001872</v>
      </c>
      <c r="AB35" s="36">
        <f t="shared" si="19"/>
        <v>1.6666666666666666E-2</v>
      </c>
      <c r="AC35" s="42">
        <f t="shared" si="20"/>
        <v>0.99970917955774152</v>
      </c>
      <c r="AD35" s="7">
        <f t="shared" si="21"/>
        <v>1.5738495259820574E-4</v>
      </c>
      <c r="AE35" s="36">
        <f t="shared" si="6"/>
        <v>0</v>
      </c>
      <c r="AF35" s="7" t="e">
        <f t="shared" si="22"/>
        <v>#DIV/0!</v>
      </c>
      <c r="AG35" s="36"/>
      <c r="AH35" s="7"/>
      <c r="AI35" s="36"/>
      <c r="AJ35" s="36">
        <f t="shared" si="31"/>
        <v>0</v>
      </c>
      <c r="AK35" s="7"/>
      <c r="AL35" s="36">
        <f>SUM($AJ$35:AJ35)</f>
        <v>0</v>
      </c>
      <c r="AM35" s="7"/>
      <c r="AN35" s="36"/>
      <c r="AO35" s="7"/>
      <c r="AP35" s="36"/>
      <c r="AQ35" s="51"/>
    </row>
    <row r="36" spans="1:43" s="14" customFormat="1" x14ac:dyDescent="0.25">
      <c r="A36" s="15" t="s">
        <v>45</v>
      </c>
      <c r="B36" s="16">
        <v>43374.625</v>
      </c>
      <c r="C36" s="16">
        <v>43375.93472222222</v>
      </c>
      <c r="D36" s="17">
        <v>7.74</v>
      </c>
      <c r="E36" s="18">
        <v>6.64</v>
      </c>
      <c r="F36" s="19">
        <f t="shared" si="7"/>
        <v>0.51393600000000006</v>
      </c>
      <c r="G36" s="17">
        <f>D36-$D$44</f>
        <v>0.33999999999999986</v>
      </c>
      <c r="H36" s="19">
        <f>SQRT((F36^2)+(F$44^2))</f>
        <v>0.71874631386602605</v>
      </c>
      <c r="I36" s="20">
        <f t="shared" si="10"/>
        <v>31.433333333290648</v>
      </c>
      <c r="J36" s="21">
        <f t="shared" si="11"/>
        <v>1.6666666666666666E-2</v>
      </c>
      <c r="K36" s="22">
        <f t="shared" si="0"/>
        <v>0.2987229304949377</v>
      </c>
      <c r="L36" s="19">
        <f t="shared" si="12"/>
        <v>1.5838967682679924E-4</v>
      </c>
      <c r="M36" s="22">
        <f t="shared" si="1"/>
        <v>0.26179563940587952</v>
      </c>
      <c r="N36" s="19">
        <f t="shared" si="13"/>
        <v>0.55342546096453582</v>
      </c>
      <c r="O36" s="22">
        <f t="shared" si="2"/>
        <v>7.8204360594120323E-2</v>
      </c>
      <c r="P36" s="19">
        <f t="shared" si="3"/>
        <v>0.16532088071004766</v>
      </c>
      <c r="Q36" s="22">
        <f t="shared" si="14"/>
        <v>0.33999999999999986</v>
      </c>
      <c r="R36" s="22">
        <v>1.9989999999999997</v>
      </c>
      <c r="S36" s="19">
        <v>1.4142135623730951E-4</v>
      </c>
      <c r="T36" s="22">
        <f t="shared" si="4"/>
        <v>0.13096330135361658</v>
      </c>
      <c r="U36" s="19">
        <f t="shared" si="15"/>
        <v>0.27685115621533218</v>
      </c>
      <c r="V36" s="22">
        <f>SUM($T$36:T36)</f>
        <v>0.13096330135361658</v>
      </c>
      <c r="W36" s="19">
        <f>SQRT((U36^2))</f>
        <v>0.27685115621533218</v>
      </c>
      <c r="X36" s="22">
        <f t="shared" si="16"/>
        <v>4.363260656764659E-3</v>
      </c>
      <c r="Y36" s="19">
        <f t="shared" si="17"/>
        <v>9.2237576827422646E-3</v>
      </c>
      <c r="Z36" s="19">
        <f t="shared" si="18"/>
        <v>8.5077705789946952E-5</v>
      </c>
      <c r="AA36" s="22">
        <f t="shared" si="5"/>
        <v>106.43333333329065</v>
      </c>
      <c r="AB36" s="22">
        <f t="shared" si="19"/>
        <v>1.6666666666666666E-2</v>
      </c>
      <c r="AC36" s="23">
        <f t="shared" si="20"/>
        <v>0.99970762311528516</v>
      </c>
      <c r="AD36" s="19">
        <f t="shared" si="21"/>
        <v>1.5654676215403791E-4</v>
      </c>
      <c r="AE36" s="22">
        <f t="shared" si="6"/>
        <v>4.3645367464218016E-3</v>
      </c>
      <c r="AF36" s="19">
        <f t="shared" si="22"/>
        <v>9.2264553103090351E-3</v>
      </c>
      <c r="AG36" s="22"/>
      <c r="AH36" s="19"/>
      <c r="AI36" s="22"/>
      <c r="AJ36" s="22">
        <f>(AE36/$AG$43)*100</f>
        <v>5.5177231802553579E-2</v>
      </c>
      <c r="AK36" s="19">
        <f>AJ36*SQRT(((AH$43/AG$43)^2)+((AF36/AE36)^2))</f>
        <v>0.11664330390593958</v>
      </c>
      <c r="AL36" s="22">
        <f>SUM($AJ$36:AJ36)</f>
        <v>5.5177231802553579E-2</v>
      </c>
      <c r="AM36" s="19">
        <f>SQRT((AK36^2))</f>
        <v>0.11664330390593958</v>
      </c>
      <c r="AN36" s="22"/>
      <c r="AO36" s="19"/>
      <c r="AP36" s="22"/>
      <c r="AQ36" s="43"/>
    </row>
    <row r="37" spans="1:43" s="25" customFormat="1" x14ac:dyDescent="0.25">
      <c r="A37" s="24" t="s">
        <v>46</v>
      </c>
      <c r="B37" s="9">
        <v>43374.625</v>
      </c>
      <c r="C37" s="9">
        <v>43375.957638888889</v>
      </c>
      <c r="D37" s="10">
        <v>8.93</v>
      </c>
      <c r="E37" s="6">
        <v>6.18</v>
      </c>
      <c r="F37" s="5">
        <f t="shared" si="7"/>
        <v>0.55187399999999998</v>
      </c>
      <c r="G37" s="10">
        <f t="shared" ref="G37:G44" si="33">D37-$D$44</f>
        <v>1.5299999999999994</v>
      </c>
      <c r="H37" s="5">
        <f t="shared" ref="H37:H44" si="34">SQRT((F37^2)+(F$44^2))</f>
        <v>0.74634506997500827</v>
      </c>
      <c r="I37" s="11">
        <f t="shared" si="10"/>
        <v>31.983333333337214</v>
      </c>
      <c r="J37" s="12">
        <f t="shared" si="11"/>
        <v>1.6666666666666666E-2</v>
      </c>
      <c r="K37" s="8">
        <f t="shared" si="0"/>
        <v>0.30306365131209223</v>
      </c>
      <c r="L37" s="5">
        <f t="shared" si="12"/>
        <v>1.5792790584265526E-4</v>
      </c>
      <c r="M37" s="8">
        <f t="shared" si="1"/>
        <v>1.1741559964928794</v>
      </c>
      <c r="N37" s="5">
        <f t="shared" si="13"/>
        <v>0.5727621172456453</v>
      </c>
      <c r="O37" s="8">
        <f t="shared" si="2"/>
        <v>0.3558440035071202</v>
      </c>
      <c r="P37" s="5">
        <f t="shared" si="3"/>
        <v>0.17358347763037718</v>
      </c>
      <c r="Q37" s="8">
        <f t="shared" si="14"/>
        <v>1.5299999999999996</v>
      </c>
      <c r="R37" s="8">
        <v>1.8461999999999996</v>
      </c>
      <c r="S37" s="5">
        <v>1.4142135623730951E-4</v>
      </c>
      <c r="T37" s="8">
        <f t="shared" si="4"/>
        <v>0.63598526513534803</v>
      </c>
      <c r="U37" s="5">
        <f t="shared" si="15"/>
        <v>0.31023839470670406</v>
      </c>
      <c r="V37" s="8">
        <f>SUM($T$36:T37)</f>
        <v>0.76694856648896459</v>
      </c>
      <c r="W37" s="5">
        <f>SQRT((U37^2)+(U36^2))</f>
        <v>0.4158057530241242</v>
      </c>
      <c r="X37" s="8">
        <f t="shared" si="16"/>
        <v>1.9569266608214658E-2</v>
      </c>
      <c r="Y37" s="5">
        <f t="shared" si="17"/>
        <v>9.5460352874274217E-3</v>
      </c>
      <c r="Z37" s="5">
        <f t="shared" si="18"/>
        <v>9.1126789708809543E-5</v>
      </c>
      <c r="AA37" s="8">
        <f t="shared" si="5"/>
        <v>106.98333333333721</v>
      </c>
      <c r="AB37" s="8">
        <f t="shared" si="19"/>
        <v>1.6666666666666666E-2</v>
      </c>
      <c r="AC37" s="13">
        <f t="shared" si="20"/>
        <v>0.9997061124639729</v>
      </c>
      <c r="AD37" s="5">
        <f t="shared" si="21"/>
        <v>1.557417218357901E-4</v>
      </c>
      <c r="AE37" s="8">
        <f t="shared" si="6"/>
        <v>1.9575019462452159E-2</v>
      </c>
      <c r="AF37" s="5">
        <f t="shared" si="22"/>
        <v>9.5488420599043541E-3</v>
      </c>
      <c r="AG37" s="8"/>
      <c r="AH37" s="5"/>
      <c r="AI37" s="8"/>
      <c r="AJ37" s="8">
        <f t="shared" ref="AJ37:AJ42" si="35">(AE37/$AG$43)*100</f>
        <v>0.24747079682734258</v>
      </c>
      <c r="AK37" s="5">
        <f t="shared" ref="AK37:AK43" si="36">AJ37*SQRT(((AH$43/AG$43)^2)+((AF37/AE37)^2))</f>
        <v>0.12073469738888727</v>
      </c>
      <c r="AL37" s="8">
        <f>SUM($AJ$36:AJ37)</f>
        <v>0.30264802862989615</v>
      </c>
      <c r="AM37" s="5">
        <f>SQRT((AK37^2)+(AK36^2))</f>
        <v>0.16787652456397698</v>
      </c>
      <c r="AN37" s="8"/>
      <c r="AO37" s="5"/>
      <c r="AP37" s="8"/>
      <c r="AQ37" s="44"/>
    </row>
    <row r="38" spans="1:43" s="25" customFormat="1" x14ac:dyDescent="0.25">
      <c r="A38" s="24" t="s">
        <v>47</v>
      </c>
      <c r="B38" s="9">
        <v>43374.625</v>
      </c>
      <c r="C38" s="9">
        <v>43375.980555613423</v>
      </c>
      <c r="D38" s="10">
        <v>9.07</v>
      </c>
      <c r="E38" s="6">
        <v>6.13</v>
      </c>
      <c r="F38" s="5">
        <f t="shared" si="7"/>
        <v>0.55599100000000001</v>
      </c>
      <c r="G38" s="10">
        <f t="shared" si="33"/>
        <v>1.67</v>
      </c>
      <c r="H38" s="5">
        <f t="shared" si="34"/>
        <v>0.74939445132787041</v>
      </c>
      <c r="I38" s="11">
        <f t="shared" si="10"/>
        <v>32.533334722160362</v>
      </c>
      <c r="J38" s="12">
        <f t="shared" si="11"/>
        <v>1.6666666666666666E-2</v>
      </c>
      <c r="K38" s="8">
        <f t="shared" si="0"/>
        <v>0.30737751506671063</v>
      </c>
      <c r="L38" s="5">
        <f t="shared" si="12"/>
        <v>1.5746798255377215E-4</v>
      </c>
      <c r="M38" s="8">
        <f t="shared" si="1"/>
        <v>1.2773663159678756</v>
      </c>
      <c r="N38" s="5">
        <f t="shared" si="13"/>
        <v>0.57320470257689227</v>
      </c>
      <c r="O38" s="8">
        <f t="shared" si="2"/>
        <v>0.39263368403212434</v>
      </c>
      <c r="P38" s="5">
        <f t="shared" si="3"/>
        <v>0.17619035191891738</v>
      </c>
      <c r="Q38" s="8">
        <f t="shared" si="14"/>
        <v>1.67</v>
      </c>
      <c r="R38" s="8">
        <v>1.5598999999999998</v>
      </c>
      <c r="S38" s="5">
        <v>1.4142135623730951E-4</v>
      </c>
      <c r="T38" s="8">
        <f t="shared" si="4"/>
        <v>0.81887705363669194</v>
      </c>
      <c r="U38" s="5">
        <f t="shared" si="15"/>
        <v>0.36746247469409854</v>
      </c>
      <c r="V38" s="8">
        <f>SUM($T$36:T38)</f>
        <v>1.5858256201256564</v>
      </c>
      <c r="W38" s="5">
        <f>SQRT((U38^2)+(U37^2)+(U36^2))</f>
        <v>0.55490818569946321</v>
      </c>
      <c r="X38" s="8">
        <f t="shared" si="16"/>
        <v>2.1289438599464593E-2</v>
      </c>
      <c r="Y38" s="5">
        <f t="shared" si="17"/>
        <v>9.5534117096148716E-3</v>
      </c>
      <c r="Z38" s="5">
        <f t="shared" si="18"/>
        <v>9.126767529340654E-5</v>
      </c>
      <c r="AA38" s="8">
        <f t="shared" si="5"/>
        <v>107.53333472216036</v>
      </c>
      <c r="AB38" s="8">
        <f t="shared" si="19"/>
        <v>1.6666666666666666E-2</v>
      </c>
      <c r="AC38" s="13">
        <f t="shared" si="20"/>
        <v>0.99970460181112897</v>
      </c>
      <c r="AD38" s="5">
        <f t="shared" si="21"/>
        <v>1.5494491458456725E-4</v>
      </c>
      <c r="AE38" s="8">
        <f t="shared" si="6"/>
        <v>2.1295729319336213E-2</v>
      </c>
      <c r="AF38" s="5">
        <f t="shared" si="22"/>
        <v>9.5562351740154129E-3</v>
      </c>
      <c r="AG38" s="8"/>
      <c r="AH38" s="5"/>
      <c r="AI38" s="8"/>
      <c r="AJ38" s="8">
        <f t="shared" si="35"/>
        <v>0.26922430977830319</v>
      </c>
      <c r="AK38" s="5">
        <f t="shared" si="36"/>
        <v>0.12083118946272745</v>
      </c>
      <c r="AL38" s="8">
        <f>SUM($AJ$36:AJ38)</f>
        <v>0.5718723384081994</v>
      </c>
      <c r="AM38" s="5">
        <f>SQRT((AK38^2)+(AK37^2)+(AK36^2))</f>
        <v>0.20683980237530952</v>
      </c>
      <c r="AN38" s="8"/>
      <c r="AO38" s="5"/>
      <c r="AP38" s="8"/>
      <c r="AQ38" s="44"/>
    </row>
    <row r="39" spans="1:43" s="25" customFormat="1" x14ac:dyDescent="0.25">
      <c r="A39" s="24" t="s">
        <v>48</v>
      </c>
      <c r="B39" s="9">
        <v>43374.625</v>
      </c>
      <c r="C39" s="9">
        <v>43376.003472337965</v>
      </c>
      <c r="D39" s="10">
        <v>100.28</v>
      </c>
      <c r="E39" s="6">
        <v>1.84</v>
      </c>
      <c r="F39" s="5">
        <f t="shared" si="7"/>
        <v>1.8451519999999999</v>
      </c>
      <c r="G39" s="10">
        <f t="shared" si="33"/>
        <v>92.88</v>
      </c>
      <c r="H39" s="5">
        <f t="shared" si="34"/>
        <v>1.9123420077758055</v>
      </c>
      <c r="I39" s="11">
        <f t="shared" si="10"/>
        <v>33.083336111158133</v>
      </c>
      <c r="J39" s="12">
        <f t="shared" si="11"/>
        <v>1.6666666666666666E-2</v>
      </c>
      <c r="K39" s="8">
        <f t="shared" si="0"/>
        <v>0.31166467707219114</v>
      </c>
      <c r="L39" s="5">
        <f t="shared" si="12"/>
        <v>1.5700989969946171E-4</v>
      </c>
      <c r="M39" s="8">
        <f t="shared" si="1"/>
        <v>70.810780852405372</v>
      </c>
      <c r="N39" s="5">
        <f t="shared" si="13"/>
        <v>1.4583867299643352</v>
      </c>
      <c r="O39" s="8">
        <f t="shared" si="2"/>
        <v>22.069219147594616</v>
      </c>
      <c r="P39" s="5">
        <f t="shared" si="3"/>
        <v>0.45466358499977522</v>
      </c>
      <c r="Q39" s="8">
        <f t="shared" si="14"/>
        <v>92.88</v>
      </c>
      <c r="R39" s="8">
        <v>1.6258999999999997</v>
      </c>
      <c r="S39" s="5">
        <v>1.4142135623730951E-4</v>
      </c>
      <c r="T39" s="8">
        <f t="shared" si="4"/>
        <v>43.551744173937749</v>
      </c>
      <c r="U39" s="5">
        <f t="shared" si="15"/>
        <v>0.89697997155185638</v>
      </c>
      <c r="V39" s="8">
        <f>SUM($T$36:T39)</f>
        <v>45.137569794063403</v>
      </c>
      <c r="W39" s="5">
        <f>SQRT((U39^2)+(U38^2)+(U37^2)+(U36^2))</f>
        <v>1.0547493370092436</v>
      </c>
      <c r="X39" s="8">
        <f t="shared" si="16"/>
        <v>1.1801796808734228</v>
      </c>
      <c r="Y39" s="5">
        <f t="shared" si="17"/>
        <v>2.4306445499405586E-2</v>
      </c>
      <c r="Z39" s="5">
        <f t="shared" si="18"/>
        <v>5.9080329281557408E-4</v>
      </c>
      <c r="AA39" s="8">
        <f t="shared" si="5"/>
        <v>108.08333611115813</v>
      </c>
      <c r="AB39" s="8">
        <f t="shared" si="19"/>
        <v>1.6666666666666666E-2</v>
      </c>
      <c r="AC39" s="13">
        <f t="shared" si="20"/>
        <v>0.99970309116056721</v>
      </c>
      <c r="AD39" s="5">
        <f t="shared" si="21"/>
        <v>1.5415621672589506E-4</v>
      </c>
      <c r="AE39" s="8">
        <f t="shared" si="6"/>
        <v>1.1805301907222656</v>
      </c>
      <c r="AF39" s="5">
        <f t="shared" si="22"/>
        <v>2.431434591282047E-2</v>
      </c>
      <c r="AG39" s="8"/>
      <c r="AH39" s="5"/>
      <c r="AI39" s="8"/>
      <c r="AJ39" s="8">
        <f t="shared" si="35"/>
        <v>14.924467765518973</v>
      </c>
      <c r="AK39" s="5">
        <f>AJ39*SQRT(((AH$43/AG$43)^2)+((AF39/AE39)^2))</f>
        <v>0.3302180041273422</v>
      </c>
      <c r="AL39" s="8">
        <f>SUM($AJ$36:AJ39)</f>
        <v>15.496340103927173</v>
      </c>
      <c r="AM39" s="5">
        <f>SQRT((AK39^2)+(AK38^2)+(AK37^2)+(AK36^2))</f>
        <v>0.38964937327872412</v>
      </c>
      <c r="AN39" s="8"/>
      <c r="AO39" s="5"/>
      <c r="AP39" s="8"/>
      <c r="AQ39" s="44"/>
    </row>
    <row r="40" spans="1:43" s="25" customFormat="1" x14ac:dyDescent="0.25">
      <c r="A40" s="24" t="s">
        <v>49</v>
      </c>
      <c r="B40" s="9">
        <v>43374.625</v>
      </c>
      <c r="C40" s="9">
        <v>43376.026389062499</v>
      </c>
      <c r="D40" s="10">
        <v>317.67</v>
      </c>
      <c r="E40" s="6">
        <v>1.04</v>
      </c>
      <c r="F40" s="5">
        <f t="shared" si="7"/>
        <v>3.3037679999999998</v>
      </c>
      <c r="G40" s="10">
        <f t="shared" si="33"/>
        <v>310.27000000000004</v>
      </c>
      <c r="H40" s="5">
        <f t="shared" si="34"/>
        <v>3.3417583768764612</v>
      </c>
      <c r="I40" s="11">
        <f t="shared" si="10"/>
        <v>33.63333749998128</v>
      </c>
      <c r="J40" s="12">
        <f t="shared" si="11"/>
        <v>1.6666666666666666E-2</v>
      </c>
      <c r="K40" s="8">
        <f t="shared" si="0"/>
        <v>0.31592530260304796</v>
      </c>
      <c r="L40" s="5">
        <f t="shared" si="12"/>
        <v>1.5655364889237443E-4</v>
      </c>
      <c r="M40" s="8">
        <f t="shared" si="1"/>
        <v>235.78086034689898</v>
      </c>
      <c r="N40" s="5">
        <f t="shared" si="13"/>
        <v>2.5421606198503333</v>
      </c>
      <c r="O40" s="8">
        <f t="shared" si="2"/>
        <v>74.489139653101049</v>
      </c>
      <c r="P40" s="5">
        <f t="shared" si="3"/>
        <v>0.80398066995279405</v>
      </c>
      <c r="Q40" s="8">
        <f t="shared" si="14"/>
        <v>310.27000000000004</v>
      </c>
      <c r="R40" s="8">
        <v>1.4257</v>
      </c>
      <c r="S40" s="5">
        <v>1.4142135623730951E-4</v>
      </c>
      <c r="T40" s="8">
        <f t="shared" si="4"/>
        <v>165.37901406109208</v>
      </c>
      <c r="U40" s="5">
        <f t="shared" si="15"/>
        <v>1.7831719184130455</v>
      </c>
      <c r="V40" s="8">
        <f>SUM($T$36:T40)</f>
        <v>210.51658385515549</v>
      </c>
      <c r="W40" s="5">
        <f>SQRT((U40^2)+(U39^2)+(U38^2)+(U37^2)+(U36^2))</f>
        <v>2.0717621134045046</v>
      </c>
      <c r="X40" s="8">
        <f t="shared" si="16"/>
        <v>3.9296810057816498</v>
      </c>
      <c r="Y40" s="5">
        <f t="shared" si="17"/>
        <v>4.2369343664172221E-2</v>
      </c>
      <c r="Z40" s="5">
        <f t="shared" si="18"/>
        <v>1.7951612825327307E-3</v>
      </c>
      <c r="AA40" s="8">
        <f t="shared" si="5"/>
        <v>108.63333749998128</v>
      </c>
      <c r="AB40" s="8">
        <f t="shared" si="19"/>
        <v>1.6666666666666666E-2</v>
      </c>
      <c r="AC40" s="13">
        <f t="shared" si="20"/>
        <v>0.99970158051228875</v>
      </c>
      <c r="AD40" s="5">
        <f t="shared" si="21"/>
        <v>1.5337550508876723E-4</v>
      </c>
      <c r="AE40" s="8">
        <f t="shared" si="6"/>
        <v>3.9308540492332895</v>
      </c>
      <c r="AF40" s="5">
        <f t="shared" si="22"/>
        <v>4.2386281814335375E-2</v>
      </c>
      <c r="AG40" s="8"/>
      <c r="AH40" s="5"/>
      <c r="AI40" s="8"/>
      <c r="AJ40" s="8">
        <f t="shared" si="35"/>
        <v>49.694539800671514</v>
      </c>
      <c r="AK40" s="5">
        <f t="shared" si="36"/>
        <v>0.66973367393999128</v>
      </c>
      <c r="AL40" s="8">
        <f>SUM($AJ$36:AJ40)</f>
        <v>65.190879904598688</v>
      </c>
      <c r="AM40" s="5">
        <f>SQRT((AK40^2)+(AK39^2)+(AK38^2)+(AK37^2)+(AK36^2))</f>
        <v>0.77483535548247984</v>
      </c>
      <c r="AN40" s="8"/>
      <c r="AO40" s="5"/>
      <c r="AP40" s="8"/>
      <c r="AQ40" s="44"/>
    </row>
    <row r="41" spans="1:43" s="25" customFormat="1" x14ac:dyDescent="0.25">
      <c r="A41" s="24" t="s">
        <v>50</v>
      </c>
      <c r="B41" s="9">
        <v>43374.625</v>
      </c>
      <c r="C41" s="9">
        <v>43376.049305787034</v>
      </c>
      <c r="D41" s="10">
        <v>177.84</v>
      </c>
      <c r="E41" s="6">
        <v>1.39</v>
      </c>
      <c r="F41" s="5">
        <f t="shared" si="7"/>
        <v>2.4719759999999997</v>
      </c>
      <c r="G41" s="10">
        <f t="shared" si="33"/>
        <v>170.44</v>
      </c>
      <c r="H41" s="5">
        <f t="shared" si="34"/>
        <v>2.522524805859399</v>
      </c>
      <c r="I41" s="11">
        <f t="shared" si="10"/>
        <v>34.183338888804428</v>
      </c>
      <c r="J41" s="12">
        <f t="shared" si="11"/>
        <v>1.6666666666666666E-2</v>
      </c>
      <c r="K41" s="8">
        <f t="shared" si="0"/>
        <v>0.32015955591485756</v>
      </c>
      <c r="L41" s="5">
        <f t="shared" si="12"/>
        <v>1.5609922178575069E-4</v>
      </c>
      <c r="M41" s="8">
        <f t="shared" si="1"/>
        <v>129.1056063915598</v>
      </c>
      <c r="N41" s="5">
        <f t="shared" si="13"/>
        <v>1.9118092527173847</v>
      </c>
      <c r="O41" s="8">
        <f t="shared" si="2"/>
        <v>41.33439360844018</v>
      </c>
      <c r="P41" s="5">
        <f t="shared" si="3"/>
        <v>0.612415691817908</v>
      </c>
      <c r="Q41" s="8">
        <f t="shared" si="14"/>
        <v>170.44</v>
      </c>
      <c r="R41" s="8">
        <v>1.5756999999999994</v>
      </c>
      <c r="S41" s="5">
        <v>1.4142135623730951E-4</v>
      </c>
      <c r="T41" s="8">
        <f t="shared" si="4"/>
        <v>81.935397849565177</v>
      </c>
      <c r="U41" s="5">
        <f t="shared" si="15"/>
        <v>1.2133301820600926</v>
      </c>
      <c r="V41" s="8">
        <f>SUM($T$36:T41)</f>
        <v>292.45198170472065</v>
      </c>
      <c r="W41" s="5">
        <f>SQRT((U41^2)+(U40^2)+(U39^2)+(U38^2)+(U37^2)+(U36^2))</f>
        <v>2.4009099077716924</v>
      </c>
      <c r="X41" s="8">
        <f t="shared" si="16"/>
        <v>2.1517601065259968</v>
      </c>
      <c r="Y41" s="5">
        <f t="shared" si="17"/>
        <v>3.1863487545289747E-2</v>
      </c>
      <c r="Z41" s="5">
        <f t="shared" si="18"/>
        <v>1.0152818385488348E-3</v>
      </c>
      <c r="AA41" s="8">
        <f t="shared" si="5"/>
        <v>109.18333888880443</v>
      </c>
      <c r="AB41" s="8">
        <f t="shared" si="19"/>
        <v>1.6666666666666666E-2</v>
      </c>
      <c r="AC41" s="13">
        <f t="shared" si="20"/>
        <v>0.9997000698662929</v>
      </c>
      <c r="AD41" s="5">
        <f t="shared" si="21"/>
        <v>1.5260265898328702E-4</v>
      </c>
      <c r="AE41" s="8">
        <f t="shared" si="6"/>
        <v>2.1524056778487459</v>
      </c>
      <c r="AF41" s="5">
        <f t="shared" si="22"/>
        <v>3.1874740665129582E-2</v>
      </c>
      <c r="AG41" s="8"/>
      <c r="AH41" s="5"/>
      <c r="AI41" s="8"/>
      <c r="AJ41" s="8">
        <f t="shared" si="35"/>
        <v>27.211086518439643</v>
      </c>
      <c r="AK41" s="5">
        <f t="shared" si="36"/>
        <v>0.45910234143708367</v>
      </c>
      <c r="AL41" s="8">
        <f>SUM($AJ$36:AJ41)</f>
        <v>92.401966423038331</v>
      </c>
      <c r="AM41" s="5">
        <f>SQRT((AK41^2)+(AK40^2)+(AK39^2)+(AK38^2)+(AK37^2)+(AK36^2))</f>
        <v>0.9006357687870683</v>
      </c>
      <c r="AN41" s="8"/>
      <c r="AO41" s="5"/>
      <c r="AP41" s="8"/>
      <c r="AQ41" s="44"/>
    </row>
    <row r="42" spans="1:43" s="25" customFormat="1" x14ac:dyDescent="0.25">
      <c r="A42" s="24" t="s">
        <v>51</v>
      </c>
      <c r="B42" s="9">
        <v>43374.625</v>
      </c>
      <c r="C42" s="9">
        <v>43376.072222511575</v>
      </c>
      <c r="D42" s="10">
        <v>46.54</v>
      </c>
      <c r="E42" s="6">
        <v>2.71</v>
      </c>
      <c r="F42" s="5">
        <f t="shared" si="7"/>
        <v>1.261234</v>
      </c>
      <c r="G42" s="10">
        <f t="shared" si="33"/>
        <v>39.14</v>
      </c>
      <c r="H42" s="5">
        <f t="shared" si="34"/>
        <v>1.3576366429777889</v>
      </c>
      <c r="I42" s="11">
        <f t="shared" si="10"/>
        <v>34.733340277802199</v>
      </c>
      <c r="J42" s="12">
        <f t="shared" si="11"/>
        <v>1.6666666666666666E-2</v>
      </c>
      <c r="K42" s="8">
        <f t="shared" si="0"/>
        <v>0.32436760024646993</v>
      </c>
      <c r="L42" s="5">
        <f t="shared" si="12"/>
        <v>1.5564661007365051E-4</v>
      </c>
      <c r="M42" s="8">
        <f t="shared" si="1"/>
        <v>29.553728128592013</v>
      </c>
      <c r="N42" s="5">
        <f t="shared" si="13"/>
        <v>1.0252187863040478</v>
      </c>
      <c r="O42" s="8">
        <f t="shared" si="2"/>
        <v>9.5862718714079875</v>
      </c>
      <c r="P42" s="5">
        <f t="shared" si="3"/>
        <v>0.33257957003546423</v>
      </c>
      <c r="Q42" s="8">
        <f t="shared" si="14"/>
        <v>39.14</v>
      </c>
      <c r="R42" s="8">
        <v>1.5830000000000002</v>
      </c>
      <c r="S42" s="5">
        <v>1.4142135623730951E-4</v>
      </c>
      <c r="T42" s="8">
        <f t="shared" si="4"/>
        <v>18.669442911302596</v>
      </c>
      <c r="U42" s="5">
        <f t="shared" si="15"/>
        <v>0.64764509541502857</v>
      </c>
      <c r="V42" s="8">
        <f>SUM($T$36:T42)</f>
        <v>311.12142461602326</v>
      </c>
      <c r="W42" s="5">
        <f>SQRT((U42^2)+(U41^2)+(U40^2)+(U39^2)+(U38^2)+(U37^2)+(U36^2))</f>
        <v>2.4867272779401079</v>
      </c>
      <c r="X42" s="8">
        <f t="shared" si="16"/>
        <v>0.49256213547653355</v>
      </c>
      <c r="Y42" s="5">
        <f t="shared" si="17"/>
        <v>1.708697977173413E-2</v>
      </c>
      <c r="Z42" s="5">
        <f t="shared" si="18"/>
        <v>2.9196487771965133E-4</v>
      </c>
      <c r="AA42" s="8">
        <f t="shared" si="5"/>
        <v>109.7333402778022</v>
      </c>
      <c r="AB42" s="8">
        <f t="shared" si="19"/>
        <v>1.6666666666666666E-2</v>
      </c>
      <c r="AC42" s="13">
        <f t="shared" si="20"/>
        <v>0.99969855922257944</v>
      </c>
      <c r="AD42" s="5">
        <f t="shared" si="21"/>
        <v>1.5183756013923251E-4</v>
      </c>
      <c r="AE42" s="8">
        <f t="shared" si="6"/>
        <v>0.4927106585604934</v>
      </c>
      <c r="AF42" s="5">
        <f t="shared" si="22"/>
        <v>1.7092295860689652E-2</v>
      </c>
      <c r="AG42" s="8"/>
      <c r="AH42" s="5"/>
      <c r="AI42" s="8"/>
      <c r="AJ42" s="8">
        <f t="shared" si="35"/>
        <v>6.2289337445192858</v>
      </c>
      <c r="AK42" s="5">
        <f t="shared" si="36"/>
        <v>0.22187391601023723</v>
      </c>
      <c r="AL42" s="8">
        <f>SUM($AJ$36:AJ42)</f>
        <v>98.630900167557613</v>
      </c>
      <c r="AM42" s="5">
        <f>SQRT((AK42^2)+(AK41^2)+(AK40^2)+(AK39^2)+(AK38^2)+(AK37^2)+(AK36^2))</f>
        <v>0.92756284025633073</v>
      </c>
      <c r="AN42" s="8"/>
      <c r="AO42" s="5"/>
      <c r="AP42" s="8"/>
      <c r="AQ42" s="44"/>
    </row>
    <row r="43" spans="1:43" s="35" customFormat="1" ht="15.75" thickBot="1" x14ac:dyDescent="0.3">
      <c r="A43" s="26" t="s">
        <v>52</v>
      </c>
      <c r="B43" s="27">
        <v>43374.625</v>
      </c>
      <c r="C43" s="27">
        <v>43376.095139236109</v>
      </c>
      <c r="D43" s="28">
        <v>16.03</v>
      </c>
      <c r="E43" s="29">
        <v>4.6100000000000003</v>
      </c>
      <c r="F43" s="30">
        <f t="shared" si="7"/>
        <v>0.73898300000000006</v>
      </c>
      <c r="G43" s="28">
        <f t="shared" si="33"/>
        <v>8.6300000000000008</v>
      </c>
      <c r="H43" s="30">
        <f t="shared" si="34"/>
        <v>0.89362292153290257</v>
      </c>
      <c r="I43" s="31">
        <f t="shared" si="10"/>
        <v>35.283341666625347</v>
      </c>
      <c r="J43" s="32">
        <f t="shared" si="11"/>
        <v>1.6666666666666666E-2</v>
      </c>
      <c r="K43" s="33">
        <f t="shared" si="0"/>
        <v>0.32854959782233151</v>
      </c>
      <c r="L43" s="30">
        <f t="shared" si="12"/>
        <v>1.5519580549117314E-4</v>
      </c>
      <c r="M43" s="33">
        <f t="shared" si="1"/>
        <v>6.4958056621639964</v>
      </c>
      <c r="N43" s="30">
        <f t="shared" si="13"/>
        <v>0.67263745446477008</v>
      </c>
      <c r="O43" s="33">
        <f t="shared" si="2"/>
        <v>2.1341943378360049</v>
      </c>
      <c r="P43" s="30">
        <f t="shared" si="3"/>
        <v>0.22099706453000881</v>
      </c>
      <c r="Q43" s="33">
        <f t="shared" si="14"/>
        <v>8.6300000000000008</v>
      </c>
      <c r="R43" s="33">
        <v>1.5554999999999994</v>
      </c>
      <c r="S43" s="30">
        <v>1.4142135623730951E-4</v>
      </c>
      <c r="T43" s="33">
        <f t="shared" si="4"/>
        <v>4.1760242122558653</v>
      </c>
      <c r="U43" s="30">
        <f t="shared" si="15"/>
        <v>0.43242540259104045</v>
      </c>
      <c r="V43" s="33">
        <f>SUM($T$36:T43)</f>
        <v>315.29744882827913</v>
      </c>
      <c r="W43" s="30">
        <f>SQRT((U43^2)+(U42^2)+(U41^2)+(U40^2)+(U39^2)+(U38^2)+(U37^2)+(U36^2))</f>
        <v>2.5240452221894607</v>
      </c>
      <c r="X43" s="33">
        <f t="shared" si="16"/>
        <v>0.10826342770273327</v>
      </c>
      <c r="Y43" s="30">
        <f t="shared" si="17"/>
        <v>1.1210624241079501E-2</v>
      </c>
      <c r="Z43" s="30">
        <f t="shared" si="18"/>
        <v>1.2567809587467934E-4</v>
      </c>
      <c r="AA43" s="33">
        <f t="shared" si="5"/>
        <v>110.28334166662535</v>
      </c>
      <c r="AB43" s="33">
        <f t="shared" si="19"/>
        <v>1.6666666666666666E-2</v>
      </c>
      <c r="AC43" s="34">
        <f t="shared" si="20"/>
        <v>0.99969704858114905</v>
      </c>
      <c r="AD43" s="30">
        <f t="shared" si="21"/>
        <v>1.5108009264643756E-4</v>
      </c>
      <c r="AE43" s="33">
        <f t="shared" si="6"/>
        <v>0.10829623620114663</v>
      </c>
      <c r="AF43" s="30">
        <f t="shared" si="22"/>
        <v>1.1214033487799544E-2</v>
      </c>
      <c r="AG43" s="33">
        <f>SUM(AE36:AE43)</f>
        <v>7.9100320980941508</v>
      </c>
      <c r="AH43" s="30">
        <f>SQRT((AF43^2)+(AF42^2)+(AF41^2)+(AF40^2)+(AF39^2)+(AF38^2)+(AF37^2)+(AF36^2))</f>
        <v>6.3947744397405207E-2</v>
      </c>
      <c r="AI43" s="33"/>
      <c r="AJ43" s="33">
        <f>(AE43/$AG$43)*100</f>
        <v>1.3690998324423944</v>
      </c>
      <c r="AK43" s="30">
        <f t="shared" si="36"/>
        <v>0.1422011696879579</v>
      </c>
      <c r="AL43" s="33">
        <f>SUM($AJ$36:AJ43)</f>
        <v>100</v>
      </c>
      <c r="AM43" s="30">
        <f>SQRT((AK43^2)+(AK42^2)+(AK41^2)+(AK40^2)+(AK39^2)+(AK38^2)+(AK37^2)+(AK36^2))</f>
        <v>0.93839969910748311</v>
      </c>
      <c r="AN43" s="33">
        <v>8.2534016581572942</v>
      </c>
      <c r="AO43" s="30">
        <v>2.3123088396288745E-4</v>
      </c>
      <c r="AP43" s="53">
        <f>(AG43/AN43)*100</f>
        <v>95.839660127000215</v>
      </c>
      <c r="AQ43" s="45">
        <f>AP43*SQRT(((AO43/AN43)^2)+((AH43/AG43)^2))</f>
        <v>0.77480935790030714</v>
      </c>
    </row>
    <row r="44" spans="1:43" ht="15.75" thickBot="1" x14ac:dyDescent="0.3">
      <c r="A44" s="55" t="s">
        <v>54</v>
      </c>
      <c r="B44" s="56">
        <v>43374.625</v>
      </c>
      <c r="C44" s="56">
        <v>43376.118055960651</v>
      </c>
      <c r="D44" s="57">
        <v>7.4</v>
      </c>
      <c r="E44" s="58">
        <v>6.79</v>
      </c>
      <c r="F44" s="54">
        <f t="shared" si="7"/>
        <v>0.50246000000000002</v>
      </c>
      <c r="G44" s="57">
        <f t="shared" si="33"/>
        <v>0</v>
      </c>
      <c r="H44" s="54">
        <f t="shared" si="34"/>
        <v>0.71058574654998541</v>
      </c>
      <c r="I44" s="59">
        <f t="shared" si="10"/>
        <v>35.833343055623118</v>
      </c>
      <c r="J44" s="60">
        <f t="shared" si="11"/>
        <v>1.6666666666666666E-2</v>
      </c>
      <c r="K44" s="61">
        <f t="shared" si="0"/>
        <v>0.33270570986807024</v>
      </c>
      <c r="L44" s="54">
        <f t="shared" si="12"/>
        <v>1.5474679981324483E-4</v>
      </c>
      <c r="M44" s="61">
        <f t="shared" si="1"/>
        <v>0</v>
      </c>
      <c r="N44" s="54" t="e">
        <f t="shared" si="13"/>
        <v>#DIV/0!</v>
      </c>
      <c r="O44" s="61">
        <f t="shared" si="2"/>
        <v>0</v>
      </c>
      <c r="P44" s="54" t="e">
        <f t="shared" si="3"/>
        <v>#DIV/0!</v>
      </c>
      <c r="Q44" s="61">
        <f t="shared" si="14"/>
        <v>0</v>
      </c>
      <c r="R44" s="61">
        <v>1</v>
      </c>
      <c r="S44" s="54">
        <v>1.4142135623730951E-4</v>
      </c>
      <c r="T44" s="61">
        <f t="shared" si="4"/>
        <v>0</v>
      </c>
      <c r="U44" s="54" t="e">
        <f t="shared" si="15"/>
        <v>#DIV/0!</v>
      </c>
      <c r="V44" s="61">
        <f>SUM($T$36:T44)</f>
        <v>315.29744882827913</v>
      </c>
      <c r="W44" s="61" t="s">
        <v>77</v>
      </c>
      <c r="X44" s="61">
        <f t="shared" si="16"/>
        <v>0</v>
      </c>
      <c r="Y44" s="54" t="e">
        <f t="shared" si="17"/>
        <v>#DIV/0!</v>
      </c>
      <c r="Z44" s="54" t="e">
        <f t="shared" si="18"/>
        <v>#DIV/0!</v>
      </c>
      <c r="AA44" s="61">
        <f t="shared" si="5"/>
        <v>110.83334305562312</v>
      </c>
      <c r="AB44" s="61">
        <f t="shared" si="19"/>
        <v>1.6666666666666666E-2</v>
      </c>
      <c r="AC44" s="62">
        <f t="shared" si="20"/>
        <v>0.99969553794200106</v>
      </c>
      <c r="AD44" s="54">
        <f t="shared" si="21"/>
        <v>1.5033014289455763E-4</v>
      </c>
      <c r="AE44" s="61">
        <f t="shared" si="6"/>
        <v>0</v>
      </c>
      <c r="AF44" s="54" t="e">
        <f t="shared" si="22"/>
        <v>#DIV/0!</v>
      </c>
      <c r="AG44" s="61"/>
      <c r="AH44" s="54"/>
      <c r="AI44" s="61"/>
      <c r="AJ44" s="61"/>
      <c r="AK44" s="54"/>
      <c r="AL44" s="61"/>
      <c r="AM44" s="54"/>
      <c r="AN44" s="61"/>
      <c r="AO44" s="54"/>
      <c r="AP44" s="61"/>
      <c r="AQ44" s="63"/>
    </row>
    <row r="45" spans="1:43" x14ac:dyDescent="0.25">
      <c r="C45" s="1"/>
      <c r="E45" s="3"/>
      <c r="F45" s="3"/>
    </row>
    <row r="47" spans="1:43" x14ac:dyDescent="0.25">
      <c r="X47" s="2">
        <f>SUM(X2:X44)</f>
        <v>39.377275992324073</v>
      </c>
      <c r="Y47" s="2"/>
      <c r="Z47" s="2"/>
      <c r="AE47">
        <f>SUM(AE2:AE44)</f>
        <v>39.3877862535562</v>
      </c>
    </row>
    <row r="50" spans="7:33" x14ac:dyDescent="0.25">
      <c r="G50" t="s">
        <v>53</v>
      </c>
      <c r="AG50">
        <f>SUM(AG9:AG43)</f>
        <v>39.387786253556193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13" sqref="V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RU1</vt:lpstr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2021-06-23T16:09:35Z</dcterms:modified>
</cp:coreProperties>
</file>